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jfbon\Documents\Dossiers AMGB\Résidence Aquitaine\Base Documentaire Résidence Aquitaine\FICHES\FICHES A DIFFUSER\Fiches Révision  N°1 NOV 24\Versions PDF\"/>
    </mc:Choice>
  </mc:AlternateContent>
  <xr:revisionPtr revIDLastSave="0" documentId="8_{BEBAB8DF-AB7A-4A22-B7AA-9A2A98922C5C}" xr6:coauthVersionLast="47" xr6:coauthVersionMax="47" xr10:uidLastSave="{00000000-0000-0000-0000-000000000000}"/>
  <bookViews>
    <workbookView xWindow="-120" yWindow="-120" windowWidth="29040" windowHeight="15840" xr2:uid="{00000000-000D-0000-FFFF-FFFF00000000}"/>
  </bookViews>
  <sheets>
    <sheet name="3_1 postes budgétaires" sheetId="1" r:id="rId1"/>
    <sheet name="3_2 structure comptes" sheetId="2" r:id="rId2"/>
    <sheet name="3_3  INDICATEURS" sheetId="11" r:id="rId3"/>
    <sheet name="3_4 calcul prix ECS " sheetId="12" r:id="rId4"/>
    <sheet name="3_5 calcul prix EF" sheetId="13" r:id="rId5"/>
    <sheet name="3_6 Répartition énergies" sheetId="15" r:id="rId6"/>
    <sheet name="3_7 REPARTcont Hygiène sécurité" sheetId="9" r:id="rId7"/>
    <sheet name="3_8 refacturation spécifiques" sheetId="10" r:id="rId8"/>
    <sheet name="3_9 repart  cpt EAU " sheetId="14" r:id="rId9"/>
  </sheets>
  <definedNames>
    <definedName name="_xlnm.Print_Titles" localSheetId="4">'3_5 calcul prix EF'!$A:$B</definedName>
    <definedName name="_xlnm.Print_Area" localSheetId="1">'3_2 structure comptes'!$A$1:$N$180</definedName>
    <definedName name="_xlnm.Print_Area" localSheetId="2">'3_3  INDICATEURS'!$A$1:$J$49</definedName>
    <definedName name="_xlnm.Print_Area" localSheetId="3">'3_4 calcul prix ECS '!#REF!</definedName>
    <definedName name="_xlnm.Print_Area" localSheetId="4">'3_5 calcul prix EF'!$C$1:$N$56</definedName>
    <definedName name="_xlnm.Print_Area" localSheetId="5">'3_6 Répartition énergies'!$F$4:$V$38</definedName>
    <definedName name="_xlnm.Print_Area" localSheetId="6">'3_7 REPARTcont Hygiène sécurité'!$A$1:$S$26</definedName>
    <definedName name="_xlnm.Print_Area" localSheetId="7">'3_8 refacturation spécifiques'!#REF!</definedName>
    <definedName name="_xlnm.Print_Area" localSheetId="8">'3_9 repart  cpt EAU '!$A$1:$H$46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9" l="1"/>
  <c r="G30" i="14" l="1"/>
  <c r="G29" i="14"/>
  <c r="G28" i="14"/>
  <c r="G26" i="14"/>
  <c r="F20" i="14"/>
  <c r="E20" i="14"/>
  <c r="E17" i="14"/>
  <c r="F38" i="14" s="1"/>
  <c r="G38" i="14" s="1"/>
  <c r="B17" i="14"/>
  <c r="G17" i="14" s="1"/>
  <c r="G16" i="14"/>
  <c r="G15" i="14"/>
  <c r="F11" i="14"/>
  <c r="E11" i="14"/>
  <c r="D11" i="14"/>
  <c r="C11" i="14"/>
  <c r="B11" i="14"/>
  <c r="G10" i="14"/>
  <c r="G9" i="14"/>
  <c r="D8" i="14"/>
  <c r="D41" i="14" s="1"/>
  <c r="G41" i="14" s="1"/>
  <c r="C8" i="14"/>
  <c r="C40" i="14" s="1"/>
  <c r="G40" i="14" s="1"/>
  <c r="B8" i="14"/>
  <c r="D20" i="14" s="1"/>
  <c r="B36" i="14" l="1"/>
  <c r="B45" i="14" s="1"/>
  <c r="E36" i="14"/>
  <c r="E45" i="14" s="1"/>
  <c r="G11" i="14"/>
  <c r="G36" i="14"/>
  <c r="G42" i="14" s="1"/>
  <c r="B20" i="14"/>
  <c r="C20" i="14"/>
  <c r="G8" i="14"/>
  <c r="G20" i="14" l="1"/>
  <c r="I15" i="12" l="1"/>
  <c r="I14" i="12"/>
  <c r="I11" i="12"/>
  <c r="I7" i="12"/>
  <c r="H4" i="12"/>
  <c r="J13" i="12" s="1"/>
  <c r="J14" i="12" l="1"/>
  <c r="J7" i="12"/>
  <c r="J11" i="12"/>
  <c r="J15" i="12"/>
  <c r="J8" i="12"/>
  <c r="J9" i="12"/>
  <c r="I6" i="12"/>
  <c r="J6" i="12" s="1"/>
  <c r="I4" i="12"/>
  <c r="H8" i="12"/>
  <c r="H9" i="12"/>
  <c r="J10" i="12"/>
  <c r="I18" i="12" l="1"/>
  <c r="J18" i="12" s="1"/>
  <c r="I19" i="12"/>
  <c r="J19" i="12" s="1"/>
  <c r="J4" i="12"/>
  <c r="B76" i="11" l="1"/>
  <c r="I48" i="11"/>
  <c r="J48" i="11" s="1"/>
  <c r="J47" i="11"/>
  <c r="H45" i="11"/>
  <c r="J40" i="11"/>
  <c r="H37" i="11"/>
  <c r="J35" i="11"/>
  <c r="J33" i="11"/>
  <c r="G33" i="11"/>
  <c r="J32" i="11"/>
  <c r="I31" i="11"/>
  <c r="J31" i="11" s="1"/>
  <c r="G31" i="11"/>
  <c r="D31" i="11"/>
  <c r="D30" i="11" s="1"/>
  <c r="I30" i="11"/>
  <c r="H30" i="11"/>
  <c r="G30" i="11"/>
  <c r="F30" i="11"/>
  <c r="E30" i="11"/>
  <c r="I26" i="11"/>
  <c r="H26" i="11"/>
  <c r="J25" i="11"/>
  <c r="H23" i="11"/>
  <c r="J23" i="11" s="1"/>
  <c r="J22" i="11"/>
  <c r="I19" i="11"/>
  <c r="H19" i="11"/>
  <c r="J18" i="11"/>
  <c r="J17" i="11"/>
  <c r="H16" i="11"/>
  <c r="J14" i="11"/>
  <c r="J13" i="11"/>
  <c r="J30" i="11" l="1"/>
  <c r="J19" i="11"/>
  <c r="F17" i="10"/>
  <c r="F16" i="10"/>
  <c r="D14" i="10"/>
  <c r="F14" i="10" s="1"/>
  <c r="F19" i="10" l="1"/>
  <c r="M22" i="9"/>
  <c r="J14" i="9"/>
</calcChain>
</file>

<file path=xl/sharedStrings.xml><?xml version="1.0" encoding="utf-8"?>
<sst xmlns="http://schemas.openxmlformats.org/spreadsheetml/2006/main" count="1109" uniqueCount="762">
  <si>
    <t>Ascenseur parking</t>
  </si>
  <si>
    <t>grille dépenses</t>
  </si>
  <si>
    <t xml:space="preserve">spécifique </t>
  </si>
  <si>
    <t>Ascenseurs habitations</t>
  </si>
  <si>
    <t>sur chaque grille copro</t>
  </si>
  <si>
    <t xml:space="preserve">ensemble </t>
  </si>
  <si>
    <t>sur chaque copro</t>
  </si>
  <si>
    <t xml:space="preserve">par appartement </t>
  </si>
  <si>
    <t>par commerce</t>
  </si>
  <si>
    <t>répartition 71/29</t>
  </si>
  <si>
    <t xml:space="preserve">chauffage </t>
  </si>
  <si>
    <t xml:space="preserve">habitation </t>
  </si>
  <si>
    <t>parking</t>
  </si>
  <si>
    <t xml:space="preserve">Ascenseurs </t>
  </si>
  <si>
    <t>idem ascenseurs</t>
  </si>
  <si>
    <t>Idem ECS</t>
  </si>
  <si>
    <t>Robinetterie privative</t>
  </si>
  <si>
    <t>extincteurs ascenseurs</t>
  </si>
  <si>
    <t xml:space="preserve">extincteurs parkings </t>
  </si>
  <si>
    <t>extincteurs locaux communs</t>
  </si>
  <si>
    <t xml:space="preserve">éclairage sécurité parkings </t>
  </si>
  <si>
    <t>éclairage sécurité locaux communs</t>
  </si>
  <si>
    <t>éclairage sécurité habitation (BAES)</t>
  </si>
  <si>
    <t>colonnes sèches habitations</t>
  </si>
  <si>
    <t>colonnes sèches parkings</t>
  </si>
  <si>
    <t>colonnes sèches bornes relais jardin</t>
  </si>
  <si>
    <t xml:space="preserve">portes coupe feu </t>
  </si>
  <si>
    <t>SECURITE INCENDIE</t>
  </si>
  <si>
    <t>ASSURANCE</t>
  </si>
  <si>
    <t>ELECTRICITE</t>
  </si>
  <si>
    <t xml:space="preserve">FLUIDES </t>
  </si>
  <si>
    <t xml:space="preserve">ENERGIES </t>
  </si>
  <si>
    <t>Eau communs (ménage, bassin, salle résidentielle )</t>
  </si>
  <si>
    <t>EAU surchauffée pour ECS (R1 et R2)</t>
  </si>
  <si>
    <t>sur  grille AQU2</t>
  </si>
  <si>
    <t>SECURITE ACCES</t>
  </si>
  <si>
    <t>SECURITE</t>
  </si>
  <si>
    <t>Rongeurs</t>
  </si>
  <si>
    <t>Désinsectisation</t>
  </si>
  <si>
    <t>Désinfection bac à sable</t>
  </si>
  <si>
    <t xml:space="preserve">Désinfection VO </t>
  </si>
  <si>
    <t>Escalier</t>
  </si>
  <si>
    <t>sur chaque grille escalier</t>
  </si>
  <si>
    <t xml:space="preserve">Entretien jardins </t>
  </si>
  <si>
    <t>Jardin  élagage et plantations</t>
  </si>
  <si>
    <t>EF et ECS Commerces</t>
  </si>
  <si>
    <t xml:space="preserve">Recherche Termites </t>
  </si>
  <si>
    <t>GESTION</t>
  </si>
  <si>
    <t>Frais recouvrement résiduels impayés (gestion avocats, huissiers)</t>
  </si>
  <si>
    <t>COMMUNICATION</t>
  </si>
  <si>
    <t>Téléphone et internet loge</t>
  </si>
  <si>
    <t xml:space="preserve">escalier </t>
  </si>
  <si>
    <t>Travaux sur VO</t>
  </si>
  <si>
    <t xml:space="preserve">Fournitures et petits travaux </t>
  </si>
  <si>
    <t>selon la destination et l'utilisation</t>
  </si>
  <si>
    <t>Menuiserie, réparation électrique et contrôle accès</t>
  </si>
  <si>
    <t xml:space="preserve">Plomberie sur réseau alimentation EAU </t>
  </si>
  <si>
    <t>Contrat nettoyage</t>
  </si>
  <si>
    <t xml:space="preserve">Nettoyages hors contrat </t>
  </si>
  <si>
    <t xml:space="preserve">EF et ECS  habitations </t>
  </si>
  <si>
    <t>ASCENSEURS avec télémaintenance</t>
  </si>
  <si>
    <t xml:space="preserve">Badges et émetteurs </t>
  </si>
  <si>
    <t>refacturé à chaque lot bénéficiaire</t>
  </si>
  <si>
    <t xml:space="preserve">achat sur grille ensemble </t>
  </si>
  <si>
    <t xml:space="preserve">commmentaire </t>
  </si>
  <si>
    <t>lots petits et grand parking</t>
  </si>
  <si>
    <t xml:space="preserve">selon la destination et l'utilisation </t>
  </si>
  <si>
    <t>les travaux privatifs sont directement refacturés au lot</t>
  </si>
  <si>
    <t>refacturation au lot concerné</t>
  </si>
  <si>
    <t>Facturations EDF</t>
  </si>
  <si>
    <t xml:space="preserve">Comptage eau froide et eau chaude habitations </t>
  </si>
  <si>
    <t>Facturations IDEX</t>
  </si>
  <si>
    <t>Renouvellement ampoules basse consommation</t>
  </si>
  <si>
    <t xml:space="preserve">Comptage et facturations Eau </t>
  </si>
  <si>
    <t>base</t>
  </si>
  <si>
    <t>factures EDF</t>
  </si>
  <si>
    <t>relevé sur ordi chauffage</t>
  </si>
  <si>
    <t>Enregistrement par le gardien</t>
  </si>
  <si>
    <t xml:space="preserve">Salaires gardiens </t>
  </si>
  <si>
    <t>dépenses dans comptes copro</t>
  </si>
  <si>
    <t xml:space="preserve">Vérification continue des imputations comptables </t>
  </si>
  <si>
    <t>Calcul pour finalisation des comptes</t>
  </si>
  <si>
    <t>consommation à retirer des services généraux</t>
  </si>
  <si>
    <t xml:space="preserve">Historiques existants </t>
  </si>
  <si>
    <t xml:space="preserve">Dépenses budgétaires par rubriques </t>
  </si>
  <si>
    <t>SUIVI et Vérifications  en cours d'année</t>
  </si>
  <si>
    <t>Mémento du point hebdomadaire avec le syndic</t>
  </si>
  <si>
    <t>rédaction membre du CS</t>
  </si>
  <si>
    <t xml:space="preserve">en fréquence </t>
  </si>
  <si>
    <t xml:space="preserve">Ajustement au marché </t>
  </si>
  <si>
    <t>Membres du CS</t>
  </si>
  <si>
    <t>Chauffage:  consommation électrique par zone et ratios</t>
  </si>
  <si>
    <t>répartition finale</t>
  </si>
  <si>
    <t>REPARTITION DES DEPENSES AQUITAINE POUR CALCUL DES CHARGES PAR ASSIETTE DE REPARTITION</t>
  </si>
  <si>
    <t xml:space="preserve">HYGIENE </t>
  </si>
  <si>
    <t xml:space="preserve">Travaux sur ascenseurs </t>
  </si>
  <si>
    <t>Travaux plomberie sur réseaux horizontaux et descentes vers sous sol parking</t>
  </si>
  <si>
    <t>extraction fumées parking</t>
  </si>
  <si>
    <t>Relevé des consommations électriques des ascenseurs</t>
  </si>
  <si>
    <t>Consommations électriques mensuelles</t>
  </si>
  <si>
    <t>Actualisation annuelle du calcul de charges base budget voté</t>
  </si>
  <si>
    <t>Vérification si conforme à la consommation relevée et aux tarifs du contrat</t>
  </si>
  <si>
    <t>relevé mensuel et factures Véolia</t>
  </si>
  <si>
    <t>relevé des passages transmis par le gardien</t>
  </si>
  <si>
    <t>Redressement des imputations erronées ou autres anomalies</t>
  </si>
  <si>
    <t>Anticiper les actions avec le syndic</t>
  </si>
  <si>
    <t xml:space="preserve">Recherche Amiante </t>
  </si>
  <si>
    <t>Contrat et Frais de syndic, archives…</t>
  </si>
  <si>
    <t xml:space="preserve">Personnel </t>
  </si>
  <si>
    <t xml:space="preserve">Consommation électrique chauffage </t>
  </si>
  <si>
    <t>Suivi des interventions annuelles  pour réalisation des contrats</t>
  </si>
  <si>
    <t xml:space="preserve">Vérification du solde des copropriétaires </t>
  </si>
  <si>
    <t xml:space="preserve">Renégociation des contrats  avec les fournisseurs </t>
  </si>
  <si>
    <t>Veille sur évolution des règlementations en copropriété</t>
  </si>
  <si>
    <t>Consommations EF et ECS par appartement</t>
  </si>
  <si>
    <t>Consommations électriques par compteur ENEDIS</t>
  </si>
  <si>
    <t>Consommations IDEX</t>
  </si>
  <si>
    <t>Consommation EF compteurs généraux</t>
  </si>
  <si>
    <t>cette valeur vient en moins sur AQU2  et en plus sur L'ASL ensemble</t>
  </si>
  <si>
    <t>Calcul part charges loge (dépenses sur  AQU2) à répartir sur l'ASL (part chauffage entre autres)</t>
  </si>
  <si>
    <t xml:space="preserve">Calcul du prix unitaire de facturation ECS habitation </t>
  </si>
  <si>
    <t>Calcul du prix unitaire de facturation du kWh électricité</t>
  </si>
  <si>
    <t xml:space="preserve">Répartition des facturations électricité </t>
  </si>
  <si>
    <t>Répartition des facturations récupérables  EF et ECS</t>
  </si>
  <si>
    <t>Vérification Répartition des facturations compteurs eau</t>
  </si>
  <si>
    <t>tableau Excel</t>
  </si>
  <si>
    <t>Provision en charges à payer pour les facturations manquantes ou erronées</t>
  </si>
  <si>
    <t xml:space="preserve">= part des salaires du gardien et de la gardienne sur l'année moins la consommation d'eau EF et ECS de l'appartement loge </t>
  </si>
  <si>
    <t>Pompes de distribution ECS (conso fixe de 16800kW annuel)</t>
  </si>
  <si>
    <t>Prendre en compte les rectificationsd'index faites sur le  fichier N-1 (relevé manuel ou rectifications…)</t>
  </si>
  <si>
    <t>Pour le budget prévisionnel:</t>
  </si>
  <si>
    <t>Le budget de l'ASL  prend en compte les contrats et frais communs aux deux copropriétés.</t>
  </si>
  <si>
    <t xml:space="preserve">les charges habitations </t>
  </si>
  <si>
    <t>les charges ascenseurs habitation</t>
  </si>
  <si>
    <t xml:space="preserve">les charges chauffage </t>
  </si>
  <si>
    <t xml:space="preserve">les charges de chaque escalier </t>
  </si>
  <si>
    <t>les charges parkings</t>
  </si>
  <si>
    <t>Le budget prévisionnel de chaque copropriété prend en compte les contrats et frais spécifiques de chaque copro. Puis  une répartition 71/29 des dépenses prévisionnelles ASL est faite sur les copro habitation.</t>
  </si>
  <si>
    <t>Pour les dépenses</t>
  </si>
  <si>
    <t>ECS</t>
  </si>
  <si>
    <t>EF</t>
  </si>
  <si>
    <t>Electricité</t>
  </si>
  <si>
    <t>Unité compteur eau</t>
  </si>
  <si>
    <t>Pour les dépenses ASL les dépenses sont réparties par le % 71/29 sur chaque copro. Sauf:</t>
  </si>
  <si>
    <t>RESIDENCE AQUITAINE EDF kW</t>
  </si>
  <si>
    <t>CONSO Exercices budgétaires</t>
  </si>
  <si>
    <t>Facture EDF</t>
  </si>
  <si>
    <t>dont  Hpointe</t>
  </si>
  <si>
    <t xml:space="preserve">        Hpleines</t>
  </si>
  <si>
    <t>reste sur ASL AQU</t>
  </si>
  <si>
    <t>AQU1</t>
  </si>
  <si>
    <t>AQU2</t>
  </si>
  <si>
    <t xml:space="preserve">      Hcreuses</t>
  </si>
  <si>
    <t>Asc AQU1</t>
  </si>
  <si>
    <t>COMPTEURS AQU.</t>
  </si>
  <si>
    <t>AQU1 Chauffage Zone 1</t>
  </si>
  <si>
    <t xml:space="preserve"> Hpointe</t>
  </si>
  <si>
    <t>AQU1 Chauffage Zone 3</t>
  </si>
  <si>
    <t xml:space="preserve">  Hpleines</t>
  </si>
  <si>
    <t>Asc AQU2</t>
  </si>
  <si>
    <t xml:space="preserve"> Hcreuses</t>
  </si>
  <si>
    <t>AQU2 Chauffage Zone 2</t>
  </si>
  <si>
    <t>dont:</t>
  </si>
  <si>
    <t>ASL AQU SGx</t>
  </si>
  <si>
    <t>Chauffage AQUI1(1à7 et14/15)</t>
  </si>
  <si>
    <t>ASL AQU ECS</t>
  </si>
  <si>
    <t xml:space="preserve">AQUITAINE </t>
  </si>
  <si>
    <t>07_161_500_602015</t>
  </si>
  <si>
    <t>ASL AQU PARKINGS</t>
  </si>
  <si>
    <t>Répartition énergies en Euros</t>
  </si>
  <si>
    <t>TOTAL kW</t>
  </si>
  <si>
    <t>EDF en EUROS</t>
  </si>
  <si>
    <t>vérif</t>
  </si>
  <si>
    <t>TOTAL Euros</t>
  </si>
  <si>
    <t>Chauffage AQUI1 (16 à 19)</t>
  </si>
  <si>
    <t>prix de revient moyen du KW</t>
  </si>
  <si>
    <t>CONSO. EAU HABITATIONS</t>
  </si>
  <si>
    <t>A renseigner avec conso ECS et EF  en m3</t>
  </si>
  <si>
    <r>
      <t>clé répart EDF sur ECS=  en m</t>
    </r>
    <r>
      <rPr>
        <b/>
        <sz val="11"/>
        <rFont val="Calibri"/>
        <family val="2"/>
      </rPr>
      <t>³</t>
    </r>
  </si>
  <si>
    <t xml:space="preserve">conso EF </t>
  </si>
  <si>
    <t>dont               loge ECS</t>
  </si>
  <si>
    <t>Chauffage AQUI2</t>
  </si>
  <si>
    <t>salle résidentielle EF</t>
  </si>
  <si>
    <t>12mois ECS</t>
  </si>
  <si>
    <t>ASL AQU ECS réalisé</t>
  </si>
  <si>
    <t>Eau Chaude</t>
  </si>
  <si>
    <t>Total</t>
  </si>
  <si>
    <t>Budget réalisé ECS (périmètre des postes potentiellement en revente)</t>
  </si>
  <si>
    <t>Parkings</t>
  </si>
  <si>
    <t>Conso commerces EF</t>
  </si>
  <si>
    <t>Eau froide  réchauffée</t>
  </si>
  <si>
    <t>compteur général</t>
  </si>
  <si>
    <t>= base de répartition</t>
  </si>
  <si>
    <t>Traitement et analyse eau</t>
  </si>
  <si>
    <t>analyse et traitement légionnelles</t>
  </si>
  <si>
    <r>
      <t>facture véolia en m</t>
    </r>
    <r>
      <rPr>
        <sz val="12"/>
        <rFont val="Calibri"/>
        <family val="2"/>
      </rPr>
      <t>³</t>
    </r>
  </si>
  <si>
    <t>==&gt; P.U. commerce facturé</t>
  </si>
  <si>
    <r>
      <t>€/m</t>
    </r>
    <r>
      <rPr>
        <sz val="14"/>
        <rFont val="Calibri"/>
        <family val="2"/>
      </rPr>
      <t>³</t>
    </r>
  </si>
  <si>
    <t>R1 IDEX réalisé</t>
  </si>
  <si>
    <t>Services généraux</t>
  </si>
  <si>
    <t xml:space="preserve">prix de répartition </t>
  </si>
  <si>
    <t>R2 IDEX réalisé</t>
  </si>
  <si>
    <t>=2+3+4+5+6-1</t>
  </si>
  <si>
    <t>ecart ECS non revendue</t>
  </si>
  <si>
    <t>EF habitations revente</t>
  </si>
  <si>
    <t>Budget réalisé EF habitations</t>
  </si>
  <si>
    <t>Ecart EF non revendue reste sur ASL Habitation</t>
  </si>
  <si>
    <t>(ménage, bassin, fuites)</t>
  </si>
  <si>
    <t>ASC AQU 1</t>
  </si>
  <si>
    <t>Répartition compteurs EAU et robinetterie sur copros commerces et ASL</t>
  </si>
  <si>
    <t>esc 3</t>
  </si>
  <si>
    <t>esc 4</t>
  </si>
  <si>
    <t>TOTAL</t>
  </si>
  <si>
    <t>esc 5</t>
  </si>
  <si>
    <t>logements</t>
  </si>
  <si>
    <t>salle</t>
  </si>
  <si>
    <t>commerces</t>
  </si>
  <si>
    <t>Loge</t>
  </si>
  <si>
    <t>esc 6</t>
  </si>
  <si>
    <t>esc 7</t>
  </si>
  <si>
    <t>Nb compteurs  EF facture</t>
  </si>
  <si>
    <t>esc 14</t>
  </si>
  <si>
    <t>Nb compteurs  ECS facture</t>
  </si>
  <si>
    <t>esc 15</t>
  </si>
  <si>
    <t>esc 16</t>
  </si>
  <si>
    <t>esc 17</t>
  </si>
  <si>
    <t xml:space="preserve">REPARTITIONS DANS LES COMPTES en Nb compteurs </t>
  </si>
  <si>
    <t>esc 18</t>
  </si>
  <si>
    <t>esc 19</t>
  </si>
  <si>
    <t>Nb compteurs EF</t>
  </si>
  <si>
    <t>ASC AQU 2</t>
  </si>
  <si>
    <t>Nb compteurs ECS</t>
  </si>
  <si>
    <t>esc 8</t>
  </si>
  <si>
    <t>esc 9</t>
  </si>
  <si>
    <t>esc 10</t>
  </si>
  <si>
    <t>esc 11</t>
  </si>
  <si>
    <t>esc 12</t>
  </si>
  <si>
    <t>esc 13</t>
  </si>
  <si>
    <t xml:space="preserve">Parking </t>
  </si>
  <si>
    <t>pour AQU2 maintien fact compteurs démontés appart 1123</t>
  </si>
  <si>
    <t>HC</t>
  </si>
  <si>
    <t>HP</t>
  </si>
  <si>
    <t>Logements</t>
  </si>
  <si>
    <t>1=EF+ECS</t>
  </si>
  <si>
    <t>ASL ensemble</t>
  </si>
  <si>
    <t>Commerces</t>
  </si>
  <si>
    <t>1=EF</t>
  </si>
  <si>
    <t>BUDGET Répartition en EUROS</t>
  </si>
  <si>
    <t>calcul de la valeur annuelle (éventuellement redressé) divisée par la consommation Aquitaine relevée sur les compteurs VEOLIA</t>
  </si>
  <si>
    <t>Réalisé</t>
  </si>
  <si>
    <t>Unité</t>
  </si>
  <si>
    <t>P.U.</t>
  </si>
  <si>
    <t>ASL</t>
  </si>
  <si>
    <t>AQU 1</t>
  </si>
  <si>
    <t>AQU 2</t>
  </si>
  <si>
    <t xml:space="preserve">valeur budget </t>
  </si>
  <si>
    <t>Prix revient eau chaude</t>
  </si>
  <si>
    <r>
      <t>m</t>
    </r>
    <r>
      <rPr>
        <sz val="10"/>
        <rFont val="Calibri"/>
        <family val="2"/>
      </rPr>
      <t>³</t>
    </r>
  </si>
  <si>
    <t>dont</t>
  </si>
  <si>
    <t>Coût électricité</t>
  </si>
  <si>
    <t>KW</t>
  </si>
  <si>
    <t>Traitement eau contre légionejlles</t>
  </si>
  <si>
    <t>€</t>
  </si>
  <si>
    <t>Analyse légionnelle</t>
  </si>
  <si>
    <t>Contrats maintenance</t>
  </si>
  <si>
    <t xml:space="preserve">TOTAL eau chaude </t>
  </si>
  <si>
    <t>FACTURATION AU REEL décision AG 1/2020</t>
  </si>
  <si>
    <t>€/m3 sur</t>
  </si>
  <si>
    <t>m3 facturés</t>
  </si>
  <si>
    <t>sur compteurs copro</t>
  </si>
  <si>
    <t>date relevé</t>
  </si>
  <si>
    <t>INDEX compteur</t>
  </si>
  <si>
    <t>N° compteur        \Mois</t>
  </si>
  <si>
    <t>D11UH122674J</t>
  </si>
  <si>
    <t>D05PD056325</t>
  </si>
  <si>
    <t>Incendie</t>
  </si>
  <si>
    <t>RZ04EI9200103</t>
  </si>
  <si>
    <t>Conso entre chaque relevé</t>
  </si>
  <si>
    <t>Nb jours</t>
  </si>
  <si>
    <t>mois de:</t>
  </si>
  <si>
    <t>Tendance immeuble</t>
  </si>
  <si>
    <t>INDEX Facture  VEOLIA</t>
  </si>
  <si>
    <r>
      <t>Facturé Véolia en m</t>
    </r>
    <r>
      <rPr>
        <sz val="11"/>
        <color indexed="8"/>
        <rFont val="Arial"/>
        <family val="2"/>
      </rPr>
      <t>³</t>
    </r>
  </si>
  <si>
    <t>Facture Véolia en Euros</t>
  </si>
  <si>
    <r>
      <t>Prix au m</t>
    </r>
    <r>
      <rPr>
        <sz val="11"/>
        <color indexed="8"/>
        <rFont val="Arial"/>
        <family val="2"/>
      </rPr>
      <t>³</t>
    </r>
  </si>
  <si>
    <t>Ecart index pour  fact/réel</t>
  </si>
  <si>
    <t>Ecart théorique en euros avec taxes</t>
  </si>
  <si>
    <t xml:space="preserve">Les coûts sont affectés sur des grilles de répartitions en fonction de leur périmètre de répartition </t>
  </si>
  <si>
    <t>des tantièmes escalier</t>
  </si>
  <si>
    <t>des tantièmes parkings</t>
  </si>
  <si>
    <t>des tantièmes habitation (=escaliers plus parkings)</t>
  </si>
  <si>
    <t>des tantièmes ascenseur parking (le poids augmente en descendant les niveaux)</t>
  </si>
  <si>
    <t>% utilisés pour répartition des dépenses après affectation à chaque AQU</t>
  </si>
  <si>
    <t>Valeurs utilisées pour répartitions spécifiques ASL, et contrats syndic, assurance,….</t>
  </si>
  <si>
    <t>% AQU2</t>
  </si>
  <si>
    <t>dans les comptes</t>
  </si>
  <si>
    <t>C</t>
  </si>
  <si>
    <t>Coef pondération</t>
  </si>
  <si>
    <t>Cp</t>
  </si>
  <si>
    <t>réserves</t>
  </si>
  <si>
    <t>Surfaces</t>
  </si>
  <si>
    <t>Surface parcelles terrains</t>
  </si>
  <si>
    <t>M²</t>
  </si>
  <si>
    <t>Surface hors œuvre hab+ commerces</t>
  </si>
  <si>
    <t>surface Planchers habitation+ terrasses privatives+ sous sol (Base répartition ASL AQU )</t>
  </si>
  <si>
    <t>surface hors œuvre parking</t>
  </si>
  <si>
    <t xml:space="preserve">Estimé pour assurance en 2015 </t>
  </si>
  <si>
    <t>surfaces locaux en sous sol</t>
  </si>
  <si>
    <t>Estimé pour assurance en 2015= chaufferie, locaux technique dans parkings,  gaines de ventilation…</t>
  </si>
  <si>
    <t>Surface lots hab.</t>
  </si>
  <si>
    <t>Surface terrasses</t>
  </si>
  <si>
    <t>(surfaces estimées avec coef. C)</t>
  </si>
  <si>
    <t>Total Hab+ter.=escaliers</t>
  </si>
  <si>
    <t>Emplac. Parking</t>
  </si>
  <si>
    <t>Nb emplac. parkings</t>
  </si>
  <si>
    <t>29,11% en 2010</t>
  </si>
  <si>
    <t>Base répartition tantièmes: les 11 lots doubles AQU2 comptent pour 1,5 ald 2 soit 116,5</t>
  </si>
  <si>
    <t>Nb compteurs eau</t>
  </si>
  <si>
    <t>Compteurs eau  habitations</t>
  </si>
  <si>
    <t>NB unités comptables</t>
  </si>
  <si>
    <t>Compteurs eau comptes habitations</t>
  </si>
  <si>
    <t>NB compteurs</t>
  </si>
  <si>
    <t>ECS+EF</t>
  </si>
  <si>
    <t>Compteurs eau comptes communs</t>
  </si>
  <si>
    <t>Compteurs eau comptes commerces</t>
  </si>
  <si>
    <t>EF seulement</t>
  </si>
  <si>
    <t>avec1 compteur EF  cellule vers Boulangerie et 2 cellule vers avenue (les compteurs commerce AQU2 sont facturés sur AQU1)</t>
  </si>
  <si>
    <t>départ</t>
  </si>
  <si>
    <t>en -</t>
  </si>
  <si>
    <t>en plus</t>
  </si>
  <si>
    <t>Base répartition frais syndic</t>
  </si>
  <si>
    <t>Nb lots parkings</t>
  </si>
  <si>
    <t>NB lots hab</t>
  </si>
  <si>
    <t>non compté: 2 lots terrasse sur AQU 2 (terrases appart. Esc. 14); pas de lot loge(appart.1302 et 1303)</t>
  </si>
  <si>
    <t>NB lots commerces</t>
  </si>
  <si>
    <t>dont +1 en 2016 vente salle résidentielle à SAEM</t>
  </si>
  <si>
    <t>Nb lots réserves</t>
  </si>
  <si>
    <t>Nb lots parkings déservis par Asc.</t>
  </si>
  <si>
    <t>Millièmes= surface X Cp X C</t>
  </si>
  <si>
    <t>Charges ensemble</t>
  </si>
  <si>
    <t>Millièmes</t>
  </si>
  <si>
    <t>ratio non significatif</t>
  </si>
  <si>
    <t>dont +898 en 2016</t>
  </si>
  <si>
    <t>Charges habitation</t>
  </si>
  <si>
    <t>Charges escalier</t>
  </si>
  <si>
    <t>Charges chauffage</t>
  </si>
  <si>
    <t>Charges commerces</t>
  </si>
  <si>
    <t>coef=125 par lot au -1; 150 par lot au -2 avec 225 pour les lots doubles</t>
  </si>
  <si>
    <t>Répart invest. Ascenseur parking(simple=1 double=1,5)</t>
  </si>
  <si>
    <t>Détail escaliers</t>
  </si>
  <si>
    <t>COPRO</t>
  </si>
  <si>
    <t>(Tous)</t>
  </si>
  <si>
    <t>Total hab</t>
  </si>
  <si>
    <t>Total général</t>
  </si>
  <si>
    <t>des tantièmes commerces</t>
  </si>
  <si>
    <t>Les consommations électriques sont réparties en fonction de leur utilisation à partir du relevé des compteurs EDF soit:</t>
  </si>
  <si>
    <t xml:space="preserve"> 3 compteurs chauffage spécifiques à chaque copro (zones 1 et 3 sur AQU1 et zone 2 sur AQU2)</t>
  </si>
  <si>
    <t>N° grille AQU1</t>
  </si>
  <si>
    <t>N° grille AQU2</t>
  </si>
  <si>
    <t>N° grille ASL</t>
  </si>
  <si>
    <t>les charges compteurs (eau)</t>
  </si>
  <si>
    <t>Les compteurs d'eau sont facturés sur chaque copro mais :</t>
  </si>
  <si>
    <t>EF et ECS  communs (4 loge et 1 salle résidentielle)</t>
  </si>
  <si>
    <t>EF /ECS</t>
  </si>
  <si>
    <t>Contrôle des dépenses</t>
  </si>
  <si>
    <t>Suivi technique et financier des dépenses</t>
  </si>
  <si>
    <t>Chauffage ECS</t>
  </si>
  <si>
    <t>Prévision Budgétaire</t>
  </si>
  <si>
    <t>Etablissement du budget prévisionnel à présenter en AG en respectant la répartition sur les bonnes grilles de répartitions.</t>
  </si>
  <si>
    <t>Exploitation budgétaire</t>
  </si>
  <si>
    <t xml:space="preserve">Anticipations </t>
  </si>
  <si>
    <t>Révision périodique des contrats  en fonction de leur échéance</t>
  </si>
  <si>
    <t>Règles de répartitions particulières</t>
  </si>
  <si>
    <t xml:space="preserve">Par escalier </t>
  </si>
  <si>
    <t>le remplacement des boites à lettre (décision AG)</t>
  </si>
  <si>
    <t xml:space="preserve"> </t>
  </si>
  <si>
    <t>Par charges d'ensemble de chaque copropriété</t>
  </si>
  <si>
    <t>Par charges d'ensemble ASL</t>
  </si>
  <si>
    <t>Par charges Habitation ASL</t>
  </si>
  <si>
    <t>réseau TV de l'escalier</t>
  </si>
  <si>
    <t>Désinfection VO</t>
  </si>
  <si>
    <t>tous travaux spécifiques à l'escalier</t>
  </si>
  <si>
    <t xml:space="preserve">Assurance </t>
  </si>
  <si>
    <t xml:space="preserve">Fournitures générales </t>
  </si>
  <si>
    <t>Travaux d'étanchéité des terrasses et façades</t>
  </si>
  <si>
    <t>Gestion syndic, recouvrements, frais d' AG,….</t>
  </si>
  <si>
    <t>le bien fondé de cette facturation et sa conformité avec le contrat ou le devis.</t>
  </si>
  <si>
    <t xml:space="preserve">Calcul des prix unitaires (voir onglets spécifiques) </t>
  </si>
  <si>
    <t>La Réfection des réseaux alimentation eau</t>
  </si>
  <si>
    <t>Les émetteurs et badges d'accès sont facturés à l'unité par lot à leur prix d'achat</t>
  </si>
  <si>
    <t>Etiquettes</t>
  </si>
  <si>
    <t>Eau résiduelle habitation non revendue par lot. (ménage, bassin, fuites…)</t>
  </si>
  <si>
    <t xml:space="preserve">Nb </t>
  </si>
  <si>
    <t>communs</t>
  </si>
  <si>
    <t>facturé</t>
  </si>
  <si>
    <t>BAES</t>
  </si>
  <si>
    <t>TTC</t>
  </si>
  <si>
    <t>Bouvier</t>
  </si>
  <si>
    <t>Blocs portes</t>
  </si>
  <si>
    <r>
      <rPr>
        <sz val="24"/>
        <color rgb="FFFF0000"/>
        <rFont val="Calibri"/>
        <family val="2"/>
        <scheme val="minor"/>
      </rPr>
      <t xml:space="preserve">non signé </t>
    </r>
    <r>
      <rPr>
        <sz val="18"/>
        <color theme="1"/>
        <rFont val="Calibri"/>
        <family val="2"/>
        <scheme val="minor"/>
      </rPr>
      <t>nombre à valider avec Bouvier (120+48 sur propo contrat)</t>
    </r>
  </si>
  <si>
    <t>Extincteurs</t>
  </si>
  <si>
    <t>locaux ascenseurs</t>
  </si>
  <si>
    <t>Colonnes sèches</t>
  </si>
  <si>
    <t>jardin bornes relais</t>
  </si>
  <si>
    <t>Ecomelec</t>
  </si>
  <si>
    <t>Portafeu</t>
  </si>
  <si>
    <t>Dératisation (élimination rongeurs Nvx contrat)</t>
  </si>
  <si>
    <t xml:space="preserve">Désourisation </t>
  </si>
  <si>
    <t>Desinfection bac à sable</t>
  </si>
  <si>
    <t>SICRE LEMAIRE</t>
  </si>
  <si>
    <t>Termites</t>
  </si>
  <si>
    <t>EBA</t>
  </si>
  <si>
    <t>calcul ratio des charges au m²</t>
  </si>
  <si>
    <t>les charges commerces (tout les commerces sont regroupés sur AQU1)</t>
  </si>
  <si>
    <t xml:space="preserve">Autres fichiers liés aux charges </t>
  </si>
  <si>
    <t xml:space="preserve">Historique charges </t>
  </si>
  <si>
    <t xml:space="preserve">les 4 compteurs loges comptés sur AQU2 sont ré imputés en charge d'ensemble ASL </t>
  </si>
  <si>
    <t xml:space="preserve">Comparaison consommations EF facturées et relevés des compteurs généraux </t>
  </si>
  <si>
    <t>l'existence d'un ordre de service pour tous les travaux ( cet OS est en général joint à la facture )</t>
  </si>
  <si>
    <t>Points de rencontre avec la comptabilité et le gestionnaire  pour régler les litiges</t>
  </si>
  <si>
    <t>Par copropriété Habitation</t>
  </si>
  <si>
    <t>Electricité services généraux</t>
  </si>
  <si>
    <t>Elimination rongeurs parties communes y compris local VO sur rue et parkings</t>
  </si>
  <si>
    <t>Extractions du logiciel syndic (chaque copro et l'ASL fournissent ces fichiers)</t>
  </si>
  <si>
    <t>bilan nul après refacturation</t>
  </si>
  <si>
    <t xml:space="preserve">la rénovation  des escaliers </t>
  </si>
  <si>
    <t>des tantièmes chauffage (seules les habitations payent le chauffage, bien que les plafonds  des commerces situés sous les appartements en profitent)</t>
  </si>
  <si>
    <t xml:space="preserve">part annuelle </t>
  </si>
  <si>
    <t>P.U. en €</t>
  </si>
  <si>
    <t>Volume conso</t>
  </si>
  <si>
    <t xml:space="preserve">facturation Eau </t>
  </si>
  <si>
    <t>m3</t>
  </si>
  <si>
    <t xml:space="preserve"> AQU1</t>
  </si>
  <si>
    <t>QP ASCENSEUR PROFESSIONS LIB</t>
  </si>
  <si>
    <t>QP ASCENSEUR PROFESSIONS LIB.</t>
  </si>
  <si>
    <t>répartition 71/30</t>
  </si>
  <si>
    <t>contrat vidéo surveillance parkings plus 1 ronde de nuit</t>
  </si>
  <si>
    <t>Téléphone et internet local technique gestion chauffage et comptage électrique</t>
  </si>
  <si>
    <t>refacturé à chaque lot bénéficiaire dans chaque Aquitaine pis compensé au global de chaqre copro sur charges ASL ensemble.</t>
  </si>
  <si>
    <t>sur chaque grille escalier avec colonne VO</t>
  </si>
  <si>
    <t xml:space="preserve">Fichier Trimestriel du prestataire qui assure la télé-relève </t>
  </si>
  <si>
    <t>factures Idex et recoupement avec relevé trimestriel des compteurs ECS</t>
  </si>
  <si>
    <t>avec données  comptable (suivi en continu en attente)</t>
  </si>
  <si>
    <t>logiciel du syndic: état solde copro.</t>
  </si>
  <si>
    <t xml:space="preserve">calcul de la valeur annuelle (éventuellement redressé) divisée par la consommation Aquitaine relevée sur les compteurs électriques </t>
  </si>
  <si>
    <t>Vérification des consommations sur factures IDEX et rapprochement des consommations des fichiers de relevés des compteurs d'eau</t>
  </si>
  <si>
    <t>CONTRÔLE ACCES</t>
  </si>
  <si>
    <t>A</t>
  </si>
  <si>
    <t>B</t>
  </si>
  <si>
    <t>D</t>
  </si>
  <si>
    <t>E</t>
  </si>
  <si>
    <t>P</t>
  </si>
  <si>
    <t>R</t>
  </si>
  <si>
    <t>C à O</t>
  </si>
  <si>
    <t>c à H</t>
  </si>
  <si>
    <t>Q</t>
  </si>
  <si>
    <t>J</t>
  </si>
  <si>
    <t>I</t>
  </si>
  <si>
    <t>K</t>
  </si>
  <si>
    <t>X</t>
  </si>
  <si>
    <t>S</t>
  </si>
  <si>
    <t>L</t>
  </si>
  <si>
    <t>Y</t>
  </si>
  <si>
    <t>SOIT:</t>
  </si>
  <si>
    <t xml:space="preserve">Charges loge à imputer sur ASL ensemble et déduire de AQU2  ELECTRICITE CHAUFFAGE </t>
  </si>
  <si>
    <t xml:space="preserve">part retenue sur paye gardiens </t>
  </si>
  <si>
    <t xml:space="preserve">en  2023 </t>
  </si>
  <si>
    <t>+98,07x2</t>
  </si>
  <si>
    <t xml:space="preserve">retenu sur paye </t>
  </si>
  <si>
    <t>Charges à restituer sur AQU2  Elect Chauffage . et refacturer en charges ASL ENS grille A</t>
  </si>
  <si>
    <t xml:space="preserve">pour </t>
  </si>
  <si>
    <t xml:space="preserve">lot 34 </t>
  </si>
  <si>
    <t>étage 2</t>
  </si>
  <si>
    <t>lot 51</t>
  </si>
  <si>
    <t>étage 3</t>
  </si>
  <si>
    <t>A déduire de la part AQU1  conso EDF des services genéraux</t>
  </si>
  <si>
    <t>N° LOT</t>
  </si>
  <si>
    <t>A déduire de la part AQU2  conso EDF des services genéraux</t>
  </si>
  <si>
    <t>Ecritures exercice 2023/2024</t>
  </si>
  <si>
    <t>AQUITAINE:PRIX de revient au m3 ECS</t>
  </si>
  <si>
    <t>budget 2023</t>
  </si>
  <si>
    <t>HABITATIONS</t>
  </si>
  <si>
    <t>Prix de revient m3 moyen budget 2023=</t>
  </si>
  <si>
    <t>retenu=</t>
  </si>
  <si>
    <t>pour comptes</t>
  </si>
  <si>
    <t>COMMERCES</t>
  </si>
  <si>
    <t>Relevé TECHEM</t>
  </si>
  <si>
    <t>HOPE</t>
  </si>
  <si>
    <t>Facture AQU1</t>
  </si>
  <si>
    <t>Facture AQU2</t>
  </si>
  <si>
    <t>342 pour contrat TECHEM à faire mais 344 pour répartition</t>
  </si>
  <si>
    <r>
      <t>BUDGET</t>
    </r>
    <r>
      <rPr>
        <b/>
        <sz val="18"/>
        <color rgb="FFFF0000"/>
        <rFont val="Arial"/>
        <family val="2"/>
      </rPr>
      <t xml:space="preserve"> si contrat ajusté au réel</t>
    </r>
    <r>
      <rPr>
        <b/>
        <sz val="14"/>
        <rFont val="Arial"/>
        <family val="2"/>
      </rPr>
      <t xml:space="preserve"> : REPARTITIONS DANS LES COMPTES en EUROS (base prix moyen EF et ECS)</t>
    </r>
  </si>
  <si>
    <t>Salle résidentielle</t>
  </si>
  <si>
    <t>salle résidentielle sur ASL ensemble</t>
  </si>
  <si>
    <t>Loge sur ASL ensemble</t>
  </si>
  <si>
    <t>ASL Salle résidentielle</t>
  </si>
  <si>
    <t>AQUITAINE</t>
  </si>
  <si>
    <t>HORUS</t>
  </si>
  <si>
    <t>INTRATONE</t>
  </si>
  <si>
    <t>LINKVIEW</t>
  </si>
  <si>
    <t>date début</t>
  </si>
  <si>
    <t>1 ronde</t>
  </si>
  <si>
    <t>Maintenance HORUS portes garages</t>
  </si>
  <si>
    <r>
      <t xml:space="preserve">LINKVIEW </t>
    </r>
    <r>
      <rPr>
        <b/>
        <sz val="16"/>
        <color rgb="FFFF0000"/>
        <rFont val="Calibri"/>
        <family val="2"/>
        <scheme val="minor"/>
      </rPr>
      <t>contrat sans N°</t>
    </r>
  </si>
  <si>
    <r>
      <rPr>
        <sz val="22"/>
        <rFont val="Calibri"/>
        <family val="2"/>
        <scheme val="minor"/>
      </rPr>
      <t xml:space="preserve">montant </t>
    </r>
    <r>
      <rPr>
        <sz val="24"/>
        <color rgb="FFFF0000"/>
        <rFont val="Calibri"/>
        <family val="2"/>
        <scheme val="minor"/>
      </rPr>
      <t>annuel TTC</t>
    </r>
    <r>
      <rPr>
        <sz val="22"/>
        <color rgb="FFFF0000"/>
        <rFont val="Calibri"/>
        <family val="2"/>
        <scheme val="minor"/>
      </rPr>
      <t xml:space="preserve"> </t>
    </r>
  </si>
  <si>
    <r>
      <rPr>
        <sz val="22"/>
        <rFont val="Calibri"/>
        <family val="2"/>
        <scheme val="minor"/>
      </rPr>
      <t>montant</t>
    </r>
    <r>
      <rPr>
        <sz val="22"/>
        <color rgb="FFFF0000"/>
        <rFont val="Calibri"/>
        <family val="2"/>
        <scheme val="minor"/>
      </rPr>
      <t xml:space="preserve"> mensuel</t>
    </r>
  </si>
  <si>
    <r>
      <rPr>
        <sz val="22"/>
        <rFont val="Calibri"/>
        <family val="2"/>
        <scheme val="minor"/>
      </rPr>
      <t>montant</t>
    </r>
    <r>
      <rPr>
        <sz val="22"/>
        <color rgb="FFFF0000"/>
        <rFont val="Calibri"/>
        <family val="2"/>
        <scheme val="minor"/>
      </rPr>
      <t xml:space="preserve"> TTC </t>
    </r>
    <r>
      <rPr>
        <sz val="24"/>
        <color rgb="FFFF0000"/>
        <rFont val="Calibri"/>
        <family val="2"/>
        <scheme val="minor"/>
      </rPr>
      <t>trimestriel</t>
    </r>
  </si>
  <si>
    <t>MENAGE</t>
  </si>
  <si>
    <t>HOPE en fréquence</t>
  </si>
  <si>
    <t>Proposition de répartition pour facturation mensuelle</t>
  </si>
  <si>
    <t>Périmètre et nature de l'activité</t>
  </si>
  <si>
    <t xml:space="preserve">Grille de charges </t>
  </si>
  <si>
    <t>calculé</t>
  </si>
  <si>
    <t xml:space="preserve"> arrondi</t>
  </si>
  <si>
    <t>Aquitaine 1</t>
  </si>
  <si>
    <t xml:space="preserve">Ménage parties communes </t>
  </si>
  <si>
    <t>Habitations ( Clé B)</t>
  </si>
  <si>
    <t>Vitrerie</t>
  </si>
  <si>
    <t>Ramassage des ordures</t>
  </si>
  <si>
    <t>Générales d'ensemble ( Clé A)</t>
  </si>
  <si>
    <t xml:space="preserve">Total mensuel </t>
  </si>
  <si>
    <t>Aquitaine 2</t>
  </si>
  <si>
    <t>Habitations (Clé B)</t>
  </si>
  <si>
    <t>ASL : Parkings</t>
  </si>
  <si>
    <t>Parkings  (Clé E)</t>
  </si>
  <si>
    <t>Ensemble (Clé A)</t>
  </si>
  <si>
    <t>SHOB contrat AXA 2024</t>
  </si>
  <si>
    <t>base répartition ASL AQU</t>
  </si>
  <si>
    <t>Part facturable répartie sur chaque lot sur la base du fichier du prestataire qui assure la télé-relève des compteurs (après vérification de la coherence es consommations)</t>
  </si>
  <si>
    <t>relevé par la loge</t>
  </si>
  <si>
    <t>des tantièmes ensemble (habitations plus commerces)</t>
  </si>
  <si>
    <t>Relevé mensuel des consommations par compteur électrique, en période de chauffe relevé journalier des 3 compteurs chauffage pour détecter les anomalies.</t>
  </si>
  <si>
    <t>Fournitures habitation (ampoules,…)</t>
  </si>
  <si>
    <t>HYGIENE</t>
  </si>
  <si>
    <t>Analyse et traitement  légionnelles</t>
  </si>
  <si>
    <t xml:space="preserve">suivi dépenses + suivi consommation </t>
  </si>
  <si>
    <t>2022/2023</t>
  </si>
  <si>
    <t>CONSO entre 1/10/2022 et 30/9/2023</t>
  </si>
  <si>
    <t>AQUITAINE CONSOMMATION kWH EDF exercice 2022/2023 AQUITAINE</t>
  </si>
  <si>
    <t>REPARTITION Elecricité</t>
  </si>
  <si>
    <t>exercice 2022/2023 kWh</t>
  </si>
  <si>
    <t xml:space="preserve">GRILLE </t>
  </si>
  <si>
    <t>HCreuses</t>
  </si>
  <si>
    <t>D(ASL) R(AQU1)  K(AQU2)</t>
  </si>
  <si>
    <t xml:space="preserve">Asc parking </t>
  </si>
  <si>
    <t>TOTAL KWh</t>
  </si>
  <si>
    <r>
      <t xml:space="preserve">Total </t>
    </r>
    <r>
      <rPr>
        <b/>
        <sz val="18"/>
        <color rgb="FFFF0000"/>
        <rFont val="Arial"/>
        <family val="2"/>
      </rPr>
      <t>sans redressements</t>
    </r>
  </si>
  <si>
    <t>TOTAL EUROS sans remb.conso. commerce sur chauffageTTC</t>
  </si>
  <si>
    <t>REVENTE EF et ECS en EUROS</t>
  </si>
  <si>
    <t>ECS revente (taux réel)</t>
  </si>
  <si>
    <t>pénalités</t>
  </si>
  <si>
    <r>
      <t>P.U. ECS en €/m</t>
    </r>
    <r>
      <rPr>
        <sz val="10"/>
        <color rgb="FFFF0000"/>
        <rFont val="Calibri"/>
        <family val="2"/>
      </rPr>
      <t>³</t>
    </r>
  </si>
  <si>
    <r>
      <t>P.U. EF en €/m</t>
    </r>
    <r>
      <rPr>
        <sz val="10"/>
        <color rgb="FFFF0000"/>
        <rFont val="Calibri"/>
        <family val="2"/>
      </rPr>
      <t>³</t>
    </r>
  </si>
  <si>
    <t>compteur TECHEM</t>
  </si>
  <si>
    <t xml:space="preserve">  (escalier 4, 3ème étage) 30,00 €</t>
  </si>
  <si>
    <t xml:space="preserve"> (escalier 7, 6ème étage) 30,00 €</t>
  </si>
  <si>
    <t xml:space="preserve"> (escalier 15, 6ème étage) 30,00€</t>
  </si>
  <si>
    <t xml:space="preserve"> (escalier 18, 2ème étage) 30,00 €</t>
  </si>
  <si>
    <t xml:space="preserve"> (escalier 18, 1er étage) 30,00 €</t>
  </si>
  <si>
    <t>(escalier 19, 7ème étage) 130,00 €</t>
  </si>
  <si>
    <t>RESIDENCE AQUITAINE modification compteurs EF et ECS</t>
  </si>
  <si>
    <t xml:space="preserve">609 pour contrat TECHEM à faire </t>
  </si>
  <si>
    <r>
      <rPr>
        <b/>
        <sz val="12"/>
        <color rgb="FFFF0000"/>
        <rFont val="Arial"/>
        <family val="2"/>
      </rPr>
      <t xml:space="preserve">Ecart / facture </t>
    </r>
    <r>
      <rPr>
        <b/>
        <sz val="11"/>
        <color rgb="FFFF0000"/>
        <rFont val="Arial"/>
        <family val="2"/>
      </rPr>
      <t>= les compteurs EF et ECS  retirés appart 1123  restent facturés</t>
    </r>
  </si>
  <si>
    <t>salle résidentielle</t>
  </si>
  <si>
    <r>
      <t xml:space="preserve">Clé REPARTITIONS DANS LES COMPTES </t>
    </r>
    <r>
      <rPr>
        <b/>
        <sz val="12"/>
        <color rgb="FFFF0000"/>
        <rFont val="Arial"/>
        <family val="2"/>
      </rPr>
      <t>en Nb unités de répartition</t>
    </r>
  </si>
  <si>
    <t>Budget réalisé</t>
  </si>
  <si>
    <t>Montant unité de facturation résultant pour logements</t>
  </si>
  <si>
    <r>
      <t>Factures TECHEM en Euros  télérelevé +</t>
    </r>
    <r>
      <rPr>
        <i/>
        <sz val="10"/>
        <color rgb="FFFF0000"/>
        <rFont val="Arial"/>
        <family val="2"/>
      </rPr>
      <t xml:space="preserve"> robinetterie</t>
    </r>
  </si>
  <si>
    <t>REFACTURATIONS SPECIFIQUES</t>
  </si>
  <si>
    <t xml:space="preserve">LOGE </t>
  </si>
  <si>
    <t>Avec la pose de radiateurs à la loge pour compléter les 60% donnés par le plafond, il faut changer la part de charge restituée à AQU2 et portée sur l'ASL.</t>
  </si>
  <si>
    <t>Anciennement la base était le chauffage de base pour un appartement de 90m² soit 800€.</t>
  </si>
  <si>
    <t>Depuis 2020, le nouveau mode de calcul ci après correspond, au montant de la part retenue forfaitaire mensuelle sur les rémunérations  des gardiens sur la dernière fiche de paye, moins la consommation d'eau froide et chaude  du logement de fonction</t>
  </si>
  <si>
    <t>Facturation allumage permanent parties communes à certaines périodes</t>
  </si>
  <si>
    <t xml:space="preserve">Facturation utilisation des ascenseurs par professions libérales </t>
  </si>
  <si>
    <t xml:space="preserve"> (escalier 8, 3ème étage)    30,00 €</t>
  </si>
  <si>
    <t>à imputer sur le compte des copropriétaires suivants : 30 euros</t>
  </si>
  <si>
    <t>Portes coupe feu (ferme portes)</t>
  </si>
  <si>
    <t xml:space="preserve">Portes coupe feu </t>
  </si>
  <si>
    <t xml:space="preserve">Ventilateurs extraction fumées </t>
  </si>
  <si>
    <t xml:space="preserve">Canalisations esc 10 et 12 au dessus bac à graisse carrefour sans contrat </t>
  </si>
  <si>
    <t>Contrôle accès HORUS</t>
  </si>
  <si>
    <t>Abonnement GSM</t>
  </si>
  <si>
    <t>Portes garages connectées</t>
  </si>
  <si>
    <t>Rondes vidéo  (par nuit)</t>
  </si>
  <si>
    <t>Maintenance HORUS vidéosurveillance</t>
  </si>
  <si>
    <t xml:space="preserve">                  Montant mensuel TTC</t>
  </si>
  <si>
    <t>Quote -part (71%) du ménage ASL</t>
  </si>
  <si>
    <t>Quote -part (29%) du ménage ASL</t>
  </si>
  <si>
    <t xml:space="preserve">Liste des contrats HYGIENE et SECURITE INCENDIE AQUITAINE </t>
  </si>
  <si>
    <r>
      <rPr>
        <b/>
        <sz val="16"/>
        <color rgb="FFFF0000"/>
        <rFont val="Arial"/>
        <family val="2"/>
      </rPr>
      <t>Répartition kW</t>
    </r>
    <r>
      <rPr>
        <b/>
        <sz val="16"/>
        <rFont val="Arial"/>
        <family val="2"/>
      </rPr>
      <t xml:space="preserve"> </t>
    </r>
    <r>
      <rPr>
        <b/>
        <sz val="16"/>
        <color rgb="FFFF0000"/>
        <rFont val="Arial"/>
        <family val="2"/>
      </rPr>
      <t>_ M</t>
    </r>
    <r>
      <rPr>
        <b/>
        <sz val="16"/>
        <color rgb="FFFF0000"/>
        <rFont val="Calibri"/>
        <family val="2"/>
      </rPr>
      <t xml:space="preserve">³ </t>
    </r>
    <r>
      <rPr>
        <b/>
        <sz val="16"/>
        <rFont val="Arial"/>
        <family val="2"/>
      </rPr>
      <t>sur copros et ASL</t>
    </r>
  </si>
  <si>
    <t>Reste sur ASL AQU réparti par clé ASL ensemble</t>
  </si>
  <si>
    <t>Facture véolia en Euros</t>
  </si>
  <si>
    <t>Relevés COMPTEURS EAU AQUITAINE</t>
  </si>
  <si>
    <t>Immeuble</t>
  </si>
  <si>
    <t>Conso sur compteurs résidence</t>
  </si>
  <si>
    <t>Moyenne jour</t>
  </si>
  <si>
    <t>Contrat initial immeulble</t>
  </si>
  <si>
    <t>Prix de revient m3 moyen factures  2023=</t>
  </si>
  <si>
    <t xml:space="preserve">Total Budget </t>
  </si>
  <si>
    <t>Coût eau froide réchauffée</t>
  </si>
  <si>
    <t>Coût production eau chaude</t>
  </si>
  <si>
    <t>ECS pompes sous station P2</t>
  </si>
  <si>
    <t>Distribution ECS vers appart.</t>
  </si>
  <si>
    <t>Abonnement telecom et orange</t>
  </si>
  <si>
    <t>Energie IDEX R1</t>
  </si>
  <si>
    <t>Distribution IDEX R2</t>
  </si>
  <si>
    <r>
      <t>Total eau chaude (Eau,Energie,Réseau,Traitement) =</t>
    </r>
    <r>
      <rPr>
        <b/>
        <sz val="11"/>
        <color indexed="10"/>
        <rFont val="Arial"/>
        <family val="2"/>
      </rPr>
      <t>hors contrats</t>
    </r>
  </si>
  <si>
    <r>
      <rPr>
        <b/>
        <sz val="12"/>
        <color rgb="FFFF0000"/>
        <rFont val="Arial"/>
        <family val="2"/>
      </rPr>
      <t>Lots principaux</t>
    </r>
    <r>
      <rPr>
        <b/>
        <sz val="12"/>
        <rFont val="Arial"/>
        <family val="2"/>
      </rPr>
      <t xml:space="preserve"> = habitations+commerces</t>
    </r>
  </si>
  <si>
    <t>INDICATEURS AQUITAINE (Règlements de copropriété+compléments)</t>
  </si>
  <si>
    <t>Coef conversion en millièmes escalier</t>
  </si>
  <si>
    <t>Coef conversion en millièmes com. et réserves</t>
  </si>
  <si>
    <t>Nb desservis par Ascenseur</t>
  </si>
  <si>
    <t>Charges ascenseurs</t>
  </si>
  <si>
    <t>Charges parkings</t>
  </si>
  <si>
    <t>Charges Ascenseur parkings</t>
  </si>
  <si>
    <t>Appartements hors terrasses privatives, celliers, balcons et loge gardiens)</t>
  </si>
  <si>
    <t>avec complément installations de 2013 (le démontage de 2 compteurs esc 11 non déduits) mais sans les 2 unités de la loge (4 compteurs)</t>
  </si>
  <si>
    <t>salle résidentielle= 1 plus loge= 4 ( les 5 compteurs Ex infirmerie sont démontés depuis 8/2019)</t>
  </si>
  <si>
    <t>Ecart avec emplacements = 11 lots doubles</t>
  </si>
  <si>
    <t>Somme de Tantièmes appartements</t>
  </si>
  <si>
    <t>L'ensemble du budget de la Résidence Aquitaine est basé  sur deux copropriétés AQU1 et AQU2 et une ASL pour les équipements et espaces communs.</t>
  </si>
  <si>
    <t>Les valeurs de l'ASL ne peuvent pas êtres affectées directement à un lot  mais sont réparties sur chacune des copropriétés AQU1 et AQU2  car les tantièmes de chaque Aquitaines (hormis pour les ascenseurs) sont par construction, issus des Règlements de copropriété, avec des poids différents entre les deux Aquitaine..</t>
  </si>
  <si>
    <t>Les clés de répartition par lots des valeurs budgétaires sont:</t>
  </si>
  <si>
    <t>des tantièmes ascenseurs  (le poids des tantièmes augmente avec les étages)</t>
  </si>
  <si>
    <t>Les clés de répartition sont définies dans les Règlements de copropriété, par exemple un tantième escalier correspond à la surface de l'appartement multipliée par un coefficient qui répartit les parties communes de la copropriété. Les coefficients AQU1 et AQU2 sont différents. Nota la surface de l'appartement du Règlement de copropriété ne comprend ni les placard ni les celliers.</t>
  </si>
  <si>
    <t>La répartition des coûts de l'ASL est basée sur la surface hors œuvre habitations et commerces et a été arrondi actuellement à 71/29 ( le calcul exact donne 71,58/28,42)</t>
  </si>
  <si>
    <t>pour la création de l'ascenseur parking des tantièmes spécifiques ont étés créés pour limiter la répartition de l'investissement au petit parking et au grand parking qui sont les seuls desservis.</t>
  </si>
  <si>
    <t xml:space="preserve">des tantièmes unité de compteurs eau ( 1 unité= EC+ EF pour habitation et un compteur EF pour commerces et salle résidentielle)) </t>
  </si>
  <si>
    <t>charges d'ensemble qui concernent les habitations et les commerces</t>
  </si>
  <si>
    <t>Les dépenses propres à chaque copro sont enregistrées directement sur chaque copro.</t>
  </si>
  <si>
    <t>Les consommations d'eau chaude et eau froide (valorisées au  coût par m3)  sont réparties selon les consommations de chaque copro, le reliquat restant sur l'ASL (l'eau "Commerces" est en facture séparée)</t>
  </si>
  <si>
    <t>Compteur parkings sur l'ASL</t>
  </si>
  <si>
    <t>les compteurs commerces comptés sur AQU1 sont ré imputés sur les commerces et celui de la salle résidentielle en charges générales d'ensemble</t>
  </si>
  <si>
    <t xml:space="preserve">calcul de la valeur annuelle (composée de l'eau froide, des factures IDEX, de l'électricité ECS et du contrat du traitement des légionnelles) divisée par la consommation Aquitaine relevée sur les compteurs TECHEM </t>
  </si>
  <si>
    <t>Compteur services généraux qui reste sur l'ASL après avoir déduit le total des sous compteurs des ascenseurs et du forfait alimentation des pompes de distributions de l' ECS</t>
  </si>
  <si>
    <t>Le compteur ECS n'est pas raccordé depuis la transformation du chauffage de l'eau par le réseau CPCU, la faible part de fonctionnement des pompes est regroupée sur les services généraux.</t>
  </si>
  <si>
    <t>le prix de revente des étiquettes est validé en AG, il est constitué de l'achat des étiquettes et d'un temps forfaitaire de pose par le gardien.</t>
  </si>
  <si>
    <t>Une unité de répartition comprend un compteur ECS et un compteur EF, un appartement peut avoir de 1 à 3 unités. Pour la salle résidentielle et les commerces les compteurs EF sont à l'unité.</t>
  </si>
  <si>
    <t>Emetteurs et badges</t>
  </si>
  <si>
    <t xml:space="preserve">les émetteurs et badges sont revendus unitairement au prix d'achat </t>
  </si>
  <si>
    <t>Suivi des facturations par rapport aux relevés de consommations et taux appliqués.</t>
  </si>
  <si>
    <t xml:space="preserve">Suivi pluriannuel des consommations électriques de chauffage </t>
  </si>
  <si>
    <t>Pour le bilan final la répartition des consommations est faite entre habitations commerces et communs (salle résidentielle et loge). Les commerces font l'objet d'une facturation spécifique.</t>
  </si>
  <si>
    <t>Extraction triennale des fichiers du prestataire de la télé-relève avec les index des compteurs de chaque lot puis traitement du rapport EF/ECS pour détecter les compteurs défectueux (entre autres), qui peut impliquer une modification des index à la clôture budgétaire.</t>
  </si>
  <si>
    <t>Vérification du nombre de compteurs facturés par rapport à l'évolution des équipements (à noter que les compteurs retirés à la demande de résidents sont retirés de la facturation du prestataire mais maintenus dans la répartition des dépenses actuellement 1 seul cas escalier 11)</t>
  </si>
  <si>
    <t>Nota: sur l'escalier 12, les compteurs retirés ont été réimplantées par les nouveaux copropriétaires la clé de répartition n'a donc pas été modifiée deux fois.</t>
  </si>
  <si>
    <t>Le contrôle des facturations consiste essentiellement à vérifier:</t>
  </si>
  <si>
    <t>Le bon sens en concertation reste en dernier ressort le choix optimum de l'imputation ( ex: cas de grosses dépenses sur un escalier avec peu de logements) .</t>
  </si>
  <si>
    <t>la bonne imputation dans les comptes (grille et compte), une bonne affectation permettra de mieux exploiter les extractions pour les tris et regroupements par un logiciel tableur.</t>
  </si>
  <si>
    <t>Contrôle au fil de l'eau des facturations, de leur revalorisation annuelle et de leurs  imputations (logiciel du syndic en attente)</t>
  </si>
  <si>
    <t>Vérification finale à la clôture de l'exercice, dont la facturation du nombre d'échéances annuelles de chaque contrat par exemple</t>
  </si>
  <si>
    <t xml:space="preserve">Pour le bilan final,  refacturation d'AQU2, qui supporte les charges de la loge (dont la partie du chauffage par le plafond) vers les charges ASL ensemble d'une partie de la part retenue sur les salaires des gardiens (soit la retenue moins les consommations EF et ECS du logement de fonction). </t>
  </si>
  <si>
    <t>Pour le bilan final, les lots qui ont demandé le maintien de l'éclairage (en général fin de semaine) de leur cage d'escalier sont facturés du montant forfaitaire pour l'électricité consommée. NOTA: Un nouvel équipement de maintien de l'éclairage est facturé au demandeur.</t>
  </si>
  <si>
    <t>Pour le bilan final, sont identifiées les professions libérales recevant du public qui doivent être facturées du forfait annuel ascenseur de leur copropriété</t>
  </si>
  <si>
    <t>La comptable établit un premier jet avec les revalorisations budgétaires probables.</t>
  </si>
  <si>
    <t xml:space="preserve">Alimentation annuelle de l'outil de calcul des charges avec le budget prévisionnel </t>
  </si>
  <si>
    <t>Certains contrôles sont en fréquence pluriannuelles dont les ascenseurs 5 ans , les extincteurs parkings  5 ans (à confirmer par l'assureur), les termites,..?</t>
  </si>
  <si>
    <t>Etablissement des tableaux, annuel et pluriannuel, du rapport de contrôle suivant regroupement spécifique copro</t>
  </si>
  <si>
    <t>Analyses de regroupements particuliers en fonction des sujets du moment (cas de renégociation de contrats, évolution des coûts de travaux de maintenance,…)</t>
  </si>
  <si>
    <t>Suivi des gros  travaux de maintenance en plan moyen terme (vision 10 ans)</t>
  </si>
  <si>
    <t xml:space="preserve">Par lot </t>
  </si>
  <si>
    <t>les étiquettes boites à lettres et platine d'accès sont facturées à chaque lot sur la base d'une valeur validée en AG</t>
  </si>
  <si>
    <t>Les achats des étiquettes, des badges et émetteurs sont faits en charge ASL ensemble et le montant de la revente reste aussi sur cette grille pour avoir un bilan nul à terme.</t>
  </si>
  <si>
    <t>les réparations de responsabilité du copropriétaire (percement trame chauffage, dégât des eaux …)</t>
  </si>
  <si>
    <t>les réparations des portes ou équipements accès  (platine , lecteur)</t>
  </si>
  <si>
    <t>les dégorgements des évacuations (VO et canalisations eaux usées)</t>
  </si>
  <si>
    <t>Les dégâts des eaux liés aux réseaux communs</t>
  </si>
  <si>
    <t>Les travaux sur les trames chauffage non imputables au copropriétaire</t>
  </si>
  <si>
    <t>Nettoyage vitres</t>
  </si>
  <si>
    <t>Sortie poubelles</t>
  </si>
  <si>
    <t>Sécurité incendie (BAES, colonnes sèches..)</t>
  </si>
  <si>
    <t>Les halls, paliers et VO sont répartis au niveau de chaque  copropriété</t>
  </si>
  <si>
    <t>Dégorgements spécifiques  (cas évacuations liées au bac à graisse Carrefour)</t>
  </si>
  <si>
    <t>Sécurité incendie colonnes sèches</t>
  </si>
  <si>
    <t xml:space="preserve">Contrat nettoyage </t>
  </si>
  <si>
    <t xml:space="preserve">Entretien jardin </t>
  </si>
  <si>
    <t>Aménagement locaux communs dont salle résidentielle</t>
  </si>
  <si>
    <t xml:space="preserve">Travaux de sécurité incendie </t>
  </si>
  <si>
    <t xml:space="preserve">Intervention gardiennage extérieur </t>
  </si>
  <si>
    <t>Sécurité incendie parties communes (bornes relais, loge, salle résidentielle)</t>
  </si>
  <si>
    <t>Contrôle accès</t>
  </si>
  <si>
    <t>Réfections des canalisations (eaux usées et pluie)  horizontales  (en plafond des commerces principalement et en parkings)</t>
  </si>
  <si>
    <t>Contrat robinetterie privatives</t>
  </si>
  <si>
    <t>Réseau TV général</t>
  </si>
  <si>
    <t>Désinsectisation VO et appartements</t>
  </si>
  <si>
    <t>Le Chauffage supporte les travaux propres au chauffage, l'ECS et la VMC non imputables à une copro ou un lot</t>
  </si>
  <si>
    <t>Les ascenseurs supportent les charges qui leurs sont propres, y compris les extincteurs en toiture</t>
  </si>
  <si>
    <t>Les parkings supportent les charges qui leur sont propres</t>
  </si>
  <si>
    <t>Les compteurs d'eau sont répartis en fonction de leur destination entre les appartements, les commerces et les parties communes.</t>
  </si>
  <si>
    <t>Fichier de calcul des charges travaux liées à un investissement (pour décisions CS)</t>
  </si>
  <si>
    <t>Suivi des prestations cycliques</t>
  </si>
  <si>
    <t>Suivi des contrats à échéance</t>
  </si>
  <si>
    <t xml:space="preserve">Liste des contrats </t>
  </si>
  <si>
    <t>Suivi durée de vie des ampoules LED</t>
  </si>
  <si>
    <t>Suivi nouveaux résidents pour décompte étiquettes</t>
  </si>
  <si>
    <t>Fichier de calcul du ratio charges au m² (présentation en réunion d'info.)</t>
  </si>
  <si>
    <t>Fichier calcul des appels de fonds (base budget prévisionnel)</t>
  </si>
  <si>
    <t>Calcul des fichiers du tableau de bord pour AG et vérification de la cohérence des comptes</t>
  </si>
  <si>
    <t>Fichier PDF de liste des dépenses</t>
  </si>
  <si>
    <t>Fichier PDF comparatif budget et dépenses</t>
  </si>
  <si>
    <t xml:space="preserve">Fichier PDF de solde des comptes de copropriétaires </t>
  </si>
  <si>
    <t>Fichiers Excel données des comptes version base de données et version fichier présentation (base de la construction des fichiers du rapport de contrôle)</t>
  </si>
  <si>
    <t>Chacun des trois budgets est découpé en "grilles " comptables selon les assiettes de répartition (types de tantièmes) :</t>
  </si>
  <si>
    <t>les charges ascenseur parkings</t>
  </si>
  <si>
    <t>Eau froide habitations</t>
  </si>
  <si>
    <t>Eau froide réchauffée habitations (ECS)</t>
  </si>
  <si>
    <t>Chauffage appartements</t>
  </si>
  <si>
    <t>EAU chaude</t>
  </si>
  <si>
    <t>ascenseur parking</t>
  </si>
  <si>
    <t xml:space="preserve">ascenseurs </t>
  </si>
  <si>
    <t>COMPTEURS EAU ( télérelève, maintenance compteurs et robinets d'arrêt)</t>
  </si>
  <si>
    <t>Eau Commerces (EF)</t>
  </si>
  <si>
    <t>Désherbage terrasses</t>
  </si>
  <si>
    <t>Curage annuel spécifique escaliers 10 et 12</t>
  </si>
  <si>
    <t>Contrat sortie poubelles</t>
  </si>
  <si>
    <t>Contrat nettoyage vitres</t>
  </si>
  <si>
    <t>Contrat chauffage</t>
  </si>
  <si>
    <t>Contrat distribution  et télésurveillance ECS</t>
  </si>
  <si>
    <t>Contrat Ventilation mécanique contrôlée</t>
  </si>
  <si>
    <t>Reprises étanchéité Terrasses et façades</t>
  </si>
  <si>
    <t>Reprises étanchéité  façades</t>
  </si>
  <si>
    <t>Réseau TV</t>
  </si>
  <si>
    <t xml:space="preserve">Platines interphone </t>
  </si>
  <si>
    <t>Plomberie sur réseau évacuation vertical (usure)</t>
  </si>
  <si>
    <t>Réparation trames chauffage (suite travaux privatifs)</t>
  </si>
  <si>
    <t>Réparation trames chauffage (usure)</t>
  </si>
  <si>
    <t>Peinture sur escaliers (hors réfection générale en AG)</t>
  </si>
  <si>
    <t xml:space="preserve">Contrat accès </t>
  </si>
  <si>
    <t>Contrat maintenance portes parkings</t>
  </si>
  <si>
    <t>Contrat portes parkings  avec  télé gestion</t>
  </si>
  <si>
    <t>Contrat maintenance vidéo surveillance parkings</t>
  </si>
  <si>
    <t xml:space="preserve">Etiquettes boites à lettres et platines accès </t>
  </si>
  <si>
    <t>Désourisation</t>
  </si>
  <si>
    <t>habitation</t>
  </si>
  <si>
    <t>escalier</t>
  </si>
  <si>
    <t>Calcul du prix unitaire de facturation EF habitations et commerces</t>
  </si>
  <si>
    <t>Factures d'eau réparties sur chaque lot sur la base du fichier du prestataire qui assure la télé-relève des compteurs (après  vérification de la cohérence des consommations)</t>
  </si>
  <si>
    <r>
      <t xml:space="preserve">la part électricité des pompes fixées à 16800kW/an est </t>
    </r>
    <r>
      <rPr>
        <sz val="11"/>
        <rFont val="Calibri"/>
        <family val="2"/>
        <scheme val="minor"/>
      </rPr>
      <t>à retirer du compteur services</t>
    </r>
    <r>
      <rPr>
        <sz val="11"/>
        <color theme="1"/>
        <rFont val="Calibri"/>
        <family val="2"/>
        <scheme val="minor"/>
      </rPr>
      <t xml:space="preserve"> généraux</t>
    </r>
  </si>
  <si>
    <t>Prévoir les futurs appels trimestriels de charges par appartement</t>
  </si>
  <si>
    <t>Vérification dérive et base de calcul prix EF</t>
  </si>
  <si>
    <t>Vérification des anomalies pour identifier les compteurs qui ne fonctionnent pas (compteur bloqué ou qui ne transmet plus) et réponses à des interrogations ponctuelles</t>
  </si>
  <si>
    <t>Pour identification du budget à prendre pour valoriser le m3 ECS</t>
  </si>
  <si>
    <t>Identification de pannes sur un escalier complet, ou plus, et historique  des consommations pluriannuelles</t>
  </si>
  <si>
    <t>Pour vérification des facturations EDF</t>
  </si>
  <si>
    <t xml:space="preserve">Vérification des durées de vie des ampoules </t>
  </si>
  <si>
    <t>Vérification de la continuité des contrats</t>
  </si>
  <si>
    <t>Vérification de prises en compte des primes et heures supplémentaires</t>
  </si>
  <si>
    <t>Coordination de actions de recouvrement charges avec le syndic</t>
  </si>
  <si>
    <t>Alimentation site de la Résidence AQUITAINE</t>
  </si>
  <si>
    <t>Vérification finale pour la clôture annuelle de la présence des facturations en fréquence</t>
  </si>
  <si>
    <t xml:space="preserve">suivi dépenses sur facturier informatisé du syndic </t>
  </si>
  <si>
    <t>Nota:  un outil de calcul de charges par type de dépense (plus complexe) est aussi utilisé pour valoriser les décisions à prendre en CS.</t>
  </si>
  <si>
    <t xml:space="preserve">Chauffage:  durées de chauffe et  températures </t>
  </si>
  <si>
    <t>Nota: Il n'y a pas d'historique formalisé des travaux votés en AG (depuis 2012, l'outil de calcul des charges enregistre l'historique mais avant 2012 je n'ai que les travaux AQU2)</t>
  </si>
  <si>
    <t xml:space="preserve">ENTRETIEN contrats d'entretien </t>
  </si>
  <si>
    <t xml:space="preserve">ENTRETIEN fournitures et travaux </t>
  </si>
  <si>
    <t>Prime assurance</t>
  </si>
  <si>
    <t xml:space="preserve">Factures liées à un sinistre </t>
  </si>
  <si>
    <t>Remboursement factures sinistres</t>
  </si>
  <si>
    <t xml:space="preserve">Reste à charge </t>
  </si>
  <si>
    <t>sur entité responsable ASL ou copro et grille responsable (escalier, habitation, ascenseurs, parkings….)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</si>
</sst>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164" formatCode="0.0000"/>
    <numFmt numFmtId="165" formatCode="0.00000"/>
    <numFmt numFmtId="166" formatCode="0.000"/>
    <numFmt numFmtId="167" formatCode="[$-40C]mmm\-yy;@"/>
    <numFmt numFmtId="168" formatCode="0.0"/>
    <numFmt numFmtId="169" formatCode="0.0%"/>
    <numFmt numFmtId="170" formatCode="#,##0.00\ &quot;€&quot;"/>
    <numFmt numFmtId="171" formatCode="#,##0\ &quot;€&quot;"/>
  </numFmts>
  <fonts count="119"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b/>
      <sz val="14"/>
      <name val="Calibri"/>
      <family val="2"/>
      <scheme val="minor"/>
    </font>
    <font>
      <sz val="11"/>
      <name val="Calibri"/>
      <family val="2"/>
      <scheme val="minor"/>
    </font>
    <font>
      <sz val="10"/>
      <name val="Arial"/>
      <family val="2"/>
    </font>
    <font>
      <b/>
      <sz val="22"/>
      <name val="Arial"/>
      <family val="2"/>
    </font>
    <font>
      <b/>
      <sz val="12"/>
      <name val="Arial"/>
      <family val="2"/>
    </font>
    <font>
      <b/>
      <sz val="14"/>
      <name val="Arial"/>
      <family val="2"/>
    </font>
    <font>
      <b/>
      <sz val="16"/>
      <name val="Arial"/>
      <family val="2"/>
    </font>
    <font>
      <b/>
      <sz val="18"/>
      <name val="Arial"/>
      <family val="2"/>
    </font>
    <font>
      <b/>
      <i/>
      <sz val="20"/>
      <color rgb="FFFF0000"/>
      <name val="Arial"/>
      <family val="2"/>
    </font>
    <font>
      <sz val="12"/>
      <color rgb="FFFF0000"/>
      <name val="Arial"/>
      <family val="2"/>
    </font>
    <font>
      <b/>
      <sz val="16"/>
      <color rgb="FFFF0000"/>
      <name val="Arial"/>
      <family val="2"/>
    </font>
    <font>
      <b/>
      <sz val="16"/>
      <color rgb="FFFF0000"/>
      <name val="Calibri"/>
      <family val="2"/>
    </font>
    <font>
      <b/>
      <sz val="20"/>
      <color rgb="FFFF0000"/>
      <name val="Arial"/>
      <family val="2"/>
    </font>
    <font>
      <b/>
      <i/>
      <sz val="12"/>
      <color rgb="FFFF0000"/>
      <name val="Arial"/>
      <family val="2"/>
    </font>
    <font>
      <sz val="11"/>
      <name val="Arial"/>
      <family val="2"/>
    </font>
    <font>
      <b/>
      <sz val="20"/>
      <name val="Arial"/>
      <family val="2"/>
    </font>
    <font>
      <sz val="12"/>
      <name val="Arial"/>
      <family val="2"/>
    </font>
    <font>
      <sz val="24"/>
      <color rgb="FFFF0000"/>
      <name val="Arial"/>
      <family val="2"/>
    </font>
    <font>
      <i/>
      <sz val="10"/>
      <name val="Arial"/>
      <family val="2"/>
    </font>
    <font>
      <b/>
      <sz val="12"/>
      <color rgb="FFFF0000"/>
      <name val="Arial"/>
      <family val="2"/>
    </font>
    <font>
      <sz val="10"/>
      <color rgb="FFFF0000"/>
      <name val="Arial"/>
      <family val="2"/>
    </font>
    <font>
      <b/>
      <sz val="18"/>
      <color rgb="FFFF0000"/>
      <name val="Arial"/>
      <family val="2"/>
    </font>
    <font>
      <sz val="14"/>
      <color rgb="FFFF0000"/>
      <name val="Arial"/>
      <family val="2"/>
    </font>
    <font>
      <b/>
      <sz val="9"/>
      <color rgb="FFFF0000"/>
      <name val="Arial"/>
      <family val="2"/>
    </font>
    <font>
      <b/>
      <sz val="11"/>
      <name val="Arial"/>
      <family val="2"/>
    </font>
    <font>
      <b/>
      <sz val="11"/>
      <name val="Calibri"/>
      <family val="2"/>
    </font>
    <font>
      <sz val="14"/>
      <name val="Arial"/>
      <family val="2"/>
    </font>
    <font>
      <b/>
      <sz val="14"/>
      <color rgb="FFFF0000"/>
      <name val="Arial"/>
      <family val="2"/>
    </font>
    <font>
      <sz val="10"/>
      <color rgb="FFFF0000"/>
      <name val="Calibri"/>
      <family val="2"/>
    </font>
    <font>
      <b/>
      <i/>
      <sz val="10"/>
      <name val="Arial"/>
      <family val="2"/>
    </font>
    <font>
      <sz val="12"/>
      <name val="Calibri"/>
      <family val="2"/>
    </font>
    <font>
      <b/>
      <sz val="14"/>
      <color theme="1"/>
      <name val="Arial"/>
      <family val="2"/>
    </font>
    <font>
      <sz val="14"/>
      <name val="Calibri"/>
      <family val="2"/>
    </font>
    <font>
      <b/>
      <sz val="11"/>
      <color rgb="FFFF0000"/>
      <name val="Arial"/>
      <family val="2"/>
    </font>
    <font>
      <b/>
      <i/>
      <sz val="16"/>
      <name val="Arial"/>
      <family val="2"/>
    </font>
    <font>
      <i/>
      <sz val="10"/>
      <color rgb="FFFF0000"/>
      <name val="Arial"/>
      <family val="2"/>
    </font>
    <font>
      <b/>
      <sz val="10"/>
      <color rgb="FFFF0000"/>
      <name val="Arial"/>
      <family val="2"/>
    </font>
    <font>
      <sz val="16"/>
      <name val="Arial"/>
      <family val="2"/>
    </font>
    <font>
      <b/>
      <sz val="10"/>
      <name val="Arial"/>
      <family val="2"/>
    </font>
    <font>
      <sz val="10"/>
      <name val="Calibri"/>
      <family val="2"/>
    </font>
    <font>
      <b/>
      <sz val="11"/>
      <color indexed="10"/>
      <name val="Arial"/>
      <family val="2"/>
    </font>
    <font>
      <b/>
      <sz val="14"/>
      <color indexed="8"/>
      <name val="Calibri"/>
      <family val="2"/>
    </font>
    <font>
      <b/>
      <sz val="18"/>
      <color rgb="FFFF0000"/>
      <name val="Calibri"/>
      <family val="2"/>
      <scheme val="minor"/>
    </font>
    <font>
      <sz val="20"/>
      <color indexed="8"/>
      <name val="Calibri"/>
      <family val="2"/>
    </font>
    <font>
      <b/>
      <sz val="11"/>
      <color indexed="8"/>
      <name val="Calibri"/>
      <family val="2"/>
    </font>
    <font>
      <sz val="11"/>
      <color indexed="8"/>
      <name val="Arial"/>
      <family val="2"/>
    </font>
    <font>
      <b/>
      <sz val="16"/>
      <color indexed="8"/>
      <name val="Calibri"/>
      <family val="2"/>
    </font>
    <font>
      <sz val="18"/>
      <color theme="1"/>
      <name val="Calibri"/>
      <family val="2"/>
      <scheme val="minor"/>
    </font>
    <font>
      <sz val="10"/>
      <name val="Arial"/>
      <family val="2"/>
    </font>
    <font>
      <b/>
      <sz val="9"/>
      <name val="Arial"/>
      <family val="2"/>
    </font>
    <font>
      <b/>
      <sz val="8"/>
      <name val="Arial"/>
      <family val="2"/>
    </font>
    <font>
      <sz val="11"/>
      <color rgb="FFFF0000"/>
      <name val="Calibri"/>
      <family val="2"/>
      <scheme val="minor"/>
    </font>
    <font>
      <b/>
      <sz val="22"/>
      <color theme="1"/>
      <name val="Calibri"/>
      <family val="2"/>
      <scheme val="minor"/>
    </font>
    <font>
      <b/>
      <sz val="16"/>
      <color theme="1"/>
      <name val="Calibri"/>
      <family val="2"/>
      <scheme val="minor"/>
    </font>
    <font>
      <b/>
      <sz val="20"/>
      <color rgb="FFFF0000"/>
      <name val="Calibri"/>
      <family val="2"/>
      <scheme val="minor"/>
    </font>
    <font>
      <sz val="24"/>
      <color theme="1"/>
      <name val="Calibri"/>
      <family val="2"/>
      <scheme val="minor"/>
    </font>
    <font>
      <b/>
      <sz val="12"/>
      <color rgb="FFFF0000"/>
      <name val="Calibri"/>
      <family val="2"/>
      <scheme val="minor"/>
    </font>
    <font>
      <sz val="16"/>
      <color theme="1"/>
      <name val="Calibri"/>
      <family val="2"/>
      <scheme val="minor"/>
    </font>
    <font>
      <sz val="20"/>
      <color theme="1"/>
      <name val="Calibri"/>
      <family val="2"/>
      <scheme val="minor"/>
    </font>
    <font>
      <sz val="20"/>
      <color rgb="FFFF0000"/>
      <name val="Calibri"/>
      <family val="2"/>
      <scheme val="minor"/>
    </font>
    <font>
      <b/>
      <sz val="11"/>
      <color rgb="FFFF0000"/>
      <name val="Calibri"/>
      <family val="2"/>
      <scheme val="minor"/>
    </font>
    <font>
      <sz val="24"/>
      <color rgb="FFFF0000"/>
      <name val="Calibri"/>
      <family val="2"/>
      <scheme val="minor"/>
    </font>
    <font>
      <b/>
      <sz val="14"/>
      <color rgb="FFFF0000"/>
      <name val="Calibri"/>
      <family val="2"/>
      <scheme val="minor"/>
    </font>
    <font>
      <b/>
      <sz val="18"/>
      <name val="Calibri"/>
      <family val="2"/>
      <scheme val="minor"/>
    </font>
    <font>
      <sz val="18"/>
      <color rgb="FFFF0000"/>
      <name val="Calibri"/>
      <family val="2"/>
      <scheme val="minor"/>
    </font>
    <font>
      <sz val="14"/>
      <color theme="1"/>
      <name val="Calibri"/>
      <family val="2"/>
      <scheme val="minor"/>
    </font>
    <font>
      <sz val="28"/>
      <color theme="1"/>
      <name val="Calibri"/>
      <family val="2"/>
      <scheme val="minor"/>
    </font>
    <font>
      <sz val="12"/>
      <color rgb="FF444444"/>
      <name val="Arial"/>
      <family val="2"/>
    </font>
    <font>
      <sz val="9"/>
      <color rgb="FF444444"/>
      <name val="Arial"/>
      <family val="2"/>
    </font>
    <font>
      <sz val="14"/>
      <color rgb="FFFF0000"/>
      <name val="Calibri"/>
      <family val="2"/>
      <scheme val="minor"/>
    </font>
    <font>
      <sz val="12"/>
      <color theme="1"/>
      <name val="Calibri"/>
      <family val="2"/>
      <scheme val="minor"/>
    </font>
    <font>
      <sz val="16"/>
      <color rgb="FFFF0000"/>
      <name val="Calibri"/>
      <family val="2"/>
      <scheme val="minor"/>
    </font>
    <font>
      <sz val="8"/>
      <color rgb="FF212529"/>
      <name val="Verdana"/>
      <family val="2"/>
    </font>
    <font>
      <sz val="10"/>
      <color theme="1"/>
      <name val="Calibri"/>
      <family val="2"/>
      <scheme val="minor"/>
    </font>
    <font>
      <sz val="8"/>
      <name val="Calibri"/>
      <family val="2"/>
      <scheme val="minor"/>
    </font>
    <font>
      <sz val="11"/>
      <color theme="1"/>
      <name val="Calibri"/>
      <family val="2"/>
      <scheme val="minor"/>
    </font>
    <font>
      <sz val="10"/>
      <name val="Arial"/>
    </font>
    <font>
      <sz val="26"/>
      <name val="Arial"/>
      <family val="2"/>
    </font>
    <font>
      <sz val="18"/>
      <color rgb="FFFF0000"/>
      <name val="Arial"/>
      <family val="2"/>
    </font>
    <font>
      <b/>
      <sz val="26"/>
      <color theme="1"/>
      <name val="Calibri"/>
      <family val="2"/>
      <scheme val="minor"/>
    </font>
    <font>
      <sz val="22"/>
      <color theme="1"/>
      <name val="Calibri"/>
      <family val="2"/>
      <scheme val="minor"/>
    </font>
    <font>
      <b/>
      <sz val="22"/>
      <color rgb="FFFF0000"/>
      <name val="Arial"/>
      <family val="2"/>
    </font>
    <font>
      <sz val="12"/>
      <color rgb="FFFF0000"/>
      <name val="Calibri"/>
      <family val="2"/>
      <scheme val="minor"/>
    </font>
    <font>
      <b/>
      <sz val="16"/>
      <color rgb="FFFF0000"/>
      <name val="Calibri"/>
      <family val="2"/>
      <scheme val="minor"/>
    </font>
    <font>
      <b/>
      <sz val="20"/>
      <color theme="1"/>
      <name val="Calibri"/>
      <family val="2"/>
      <scheme val="minor"/>
    </font>
    <font>
      <sz val="22"/>
      <name val="Arial"/>
      <family val="2"/>
    </font>
    <font>
      <sz val="22"/>
      <color rgb="FFFF0000"/>
      <name val="Calibri"/>
      <family val="2"/>
      <scheme val="minor"/>
    </font>
    <font>
      <sz val="22"/>
      <name val="Calibri"/>
      <family val="2"/>
      <scheme val="minor"/>
    </font>
    <font>
      <b/>
      <strike/>
      <sz val="18"/>
      <color theme="1"/>
      <name val="Calibri"/>
      <family val="2"/>
      <scheme val="minor"/>
    </font>
    <font>
      <strike/>
      <sz val="16"/>
      <color theme="1"/>
      <name val="Calibri"/>
      <family val="2"/>
      <scheme val="minor"/>
    </font>
    <font>
      <strike/>
      <sz val="11"/>
      <color theme="1"/>
      <name val="Calibri"/>
      <family val="2"/>
      <scheme val="minor"/>
    </font>
    <font>
      <strike/>
      <sz val="11"/>
      <color rgb="FFFF0000"/>
      <name val="Calibri"/>
      <family val="2"/>
      <scheme val="minor"/>
    </font>
    <font>
      <b/>
      <sz val="20"/>
      <color theme="3" tint="0.499984740745262"/>
      <name val="Calibri"/>
      <family val="2"/>
      <scheme val="minor"/>
    </font>
    <font>
      <sz val="20"/>
      <color theme="3" tint="0.499984740745262"/>
      <name val="Calibri"/>
      <family val="2"/>
      <scheme val="minor"/>
    </font>
    <font>
      <b/>
      <sz val="20"/>
      <color theme="4"/>
      <name val="Calibri"/>
      <family val="2"/>
      <scheme val="minor"/>
    </font>
    <font>
      <i/>
      <sz val="20"/>
      <color theme="1"/>
      <name val="Calibri"/>
      <family val="2"/>
      <scheme val="minor"/>
    </font>
    <font>
      <b/>
      <i/>
      <sz val="20"/>
      <color theme="4"/>
      <name val="Calibri"/>
      <family val="2"/>
      <scheme val="minor"/>
    </font>
    <font>
      <sz val="9"/>
      <name val="Arial"/>
      <family val="2"/>
    </font>
    <font>
      <sz val="11"/>
      <color theme="5"/>
      <name val="Calibri"/>
      <family val="2"/>
      <scheme val="minor"/>
    </font>
    <font>
      <i/>
      <sz val="22"/>
      <color rgb="FFFF0000"/>
      <name val="Arial"/>
      <family val="2"/>
    </font>
    <font>
      <sz val="22"/>
      <color rgb="FFFF0000"/>
      <name val="Arial"/>
      <family val="2"/>
    </font>
    <font>
      <sz val="20"/>
      <name val="Arial"/>
      <family val="2"/>
    </font>
    <font>
      <sz val="18"/>
      <name val="Arial"/>
      <family val="2"/>
    </font>
    <font>
      <i/>
      <sz val="16"/>
      <name val="Arial"/>
      <family val="2"/>
    </font>
    <font>
      <i/>
      <sz val="16"/>
      <color rgb="FFFF0000"/>
      <name val="Arial"/>
      <family val="2"/>
    </font>
    <font>
      <i/>
      <sz val="14"/>
      <name val="Arial"/>
      <family val="2"/>
    </font>
    <font>
      <b/>
      <sz val="16"/>
      <color rgb="FF444444"/>
      <name val="Arial"/>
      <family val="2"/>
    </font>
    <font>
      <sz val="14"/>
      <color theme="5"/>
      <name val="Calibri"/>
      <family val="2"/>
      <scheme val="minor"/>
    </font>
    <font>
      <b/>
      <sz val="20"/>
      <name val="Calibri"/>
      <family val="2"/>
      <scheme val="minor"/>
    </font>
    <font>
      <sz val="20"/>
      <name val="Calibri"/>
      <family val="2"/>
      <scheme val="minor"/>
    </font>
    <font>
      <b/>
      <sz val="22"/>
      <name val="Calibri"/>
      <family val="2"/>
      <scheme val="minor"/>
    </font>
    <font>
      <b/>
      <sz val="16"/>
      <name val="Calibri"/>
      <family val="2"/>
      <scheme val="minor"/>
    </font>
    <font>
      <sz val="18"/>
      <name val="Calibri"/>
      <family val="2"/>
      <scheme val="minor"/>
    </font>
    <font>
      <b/>
      <sz val="11"/>
      <name val="Calibri"/>
      <family val="2"/>
      <scheme val="minor"/>
    </font>
  </fonts>
  <fills count="20">
    <fill>
      <patternFill patternType="none"/>
    </fill>
    <fill>
      <patternFill patternType="gray125"/>
    </fill>
    <fill>
      <patternFill patternType="solid">
        <fgColor rgb="FF92D050"/>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00B0F0"/>
        <bgColor indexed="64"/>
      </patternFill>
    </fill>
    <fill>
      <patternFill patternType="solid">
        <fgColor rgb="FF00B050"/>
        <bgColor indexed="64"/>
      </patternFill>
    </fill>
    <fill>
      <patternFill patternType="solid">
        <fgColor indexed="13"/>
        <bgColor indexed="64"/>
      </patternFill>
    </fill>
    <fill>
      <patternFill patternType="solid">
        <fgColor indexed="51"/>
        <bgColor indexed="64"/>
      </patternFill>
    </fill>
    <fill>
      <patternFill patternType="solid">
        <fgColor indexed="47"/>
        <bgColor indexed="64"/>
      </patternFill>
    </fill>
    <fill>
      <patternFill patternType="solid">
        <fgColor indexed="43"/>
        <bgColor indexed="64"/>
      </patternFill>
    </fill>
    <fill>
      <patternFill patternType="solid">
        <fgColor rgb="FFFF0000"/>
        <bgColor indexed="64"/>
      </patternFill>
    </fill>
    <fill>
      <patternFill patternType="solid">
        <fgColor indexed="23"/>
        <bgColor indexed="64"/>
      </patternFill>
    </fill>
    <fill>
      <patternFill patternType="solid">
        <fgColor theme="6" tint="0.59999389629810485"/>
        <bgColor indexed="64"/>
      </patternFill>
    </fill>
    <fill>
      <patternFill patternType="solid">
        <fgColor rgb="FFF2F2F2"/>
        <bgColor indexed="64"/>
      </patternFill>
    </fill>
    <fill>
      <patternFill patternType="solid">
        <fgColor theme="0" tint="-0.499984740745262"/>
        <bgColor indexed="64"/>
      </patternFill>
    </fill>
    <fill>
      <patternFill patternType="solid">
        <fgColor theme="0" tint="-0.34998626667073579"/>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rgb="FFFF0000"/>
      </left>
      <right/>
      <top style="double">
        <color rgb="FFFF0000"/>
      </top>
      <bottom/>
      <diagonal/>
    </border>
    <border>
      <left style="medium">
        <color indexed="64"/>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rgb="FFFF0000"/>
      </right>
      <top style="thin">
        <color indexed="64"/>
      </top>
      <bottom style="medium">
        <color indexed="64"/>
      </bottom>
      <diagonal/>
    </border>
    <border>
      <left style="double">
        <color rgb="FFFF0000"/>
      </left>
      <right style="thin">
        <color indexed="64"/>
      </right>
      <top style="medium">
        <color indexed="64"/>
      </top>
      <bottom style="thin">
        <color indexed="64"/>
      </bottom>
      <diagonal/>
    </border>
    <border>
      <left/>
      <right style="double">
        <color rgb="FFFF0000"/>
      </right>
      <top style="medium">
        <color indexed="64"/>
      </top>
      <bottom/>
      <diagonal/>
    </border>
    <border>
      <left style="double">
        <color rgb="FFFF0000"/>
      </left>
      <right style="thin">
        <color indexed="64"/>
      </right>
      <top style="thin">
        <color indexed="64"/>
      </top>
      <bottom style="double">
        <color rgb="FFFF0000"/>
      </bottom>
      <diagonal/>
    </border>
    <border>
      <left style="thin">
        <color indexed="64"/>
      </left>
      <right style="medium">
        <color indexed="64"/>
      </right>
      <top style="thin">
        <color indexed="64"/>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ck">
        <color indexed="10"/>
      </right>
      <top/>
      <bottom style="thick">
        <color indexed="10"/>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style="medium">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diagonal/>
    </border>
    <border>
      <left style="thick">
        <color indexed="64"/>
      </left>
      <right style="thick">
        <color indexed="64"/>
      </right>
      <top style="medium">
        <color indexed="64"/>
      </top>
      <bottom/>
      <diagonal/>
    </border>
    <border>
      <left/>
      <right style="thin">
        <color indexed="64"/>
      </right>
      <top/>
      <bottom/>
      <diagonal/>
    </border>
    <border>
      <left style="thick">
        <color indexed="64"/>
      </left>
      <right style="thin">
        <color indexed="64"/>
      </right>
      <top/>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n">
        <color indexed="64"/>
      </right>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ouble">
        <color rgb="FFFF0000"/>
      </top>
      <bottom/>
      <diagonal/>
    </border>
    <border>
      <left style="thin">
        <color indexed="64"/>
      </left>
      <right/>
      <top style="double">
        <color rgb="FFFF0000"/>
      </top>
      <bottom style="thin">
        <color indexed="64"/>
      </bottom>
      <diagonal/>
    </border>
    <border>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double">
        <color rgb="FFFF0000"/>
      </left>
      <right/>
      <top/>
      <bottom style="double">
        <color rgb="FFFF0000"/>
      </bottom>
      <diagonal/>
    </border>
    <border>
      <left/>
      <right style="thin">
        <color indexed="64"/>
      </right>
      <top/>
      <bottom style="double">
        <color rgb="FFFF0000"/>
      </bottom>
      <diagonal/>
    </border>
    <border>
      <left style="thin">
        <color indexed="64"/>
      </left>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rgb="FF343A40"/>
      </left>
      <right style="medium">
        <color rgb="FF343A40"/>
      </right>
      <top/>
      <bottom/>
      <diagonal/>
    </border>
    <border>
      <left style="medium">
        <color indexed="64"/>
      </left>
      <right style="medium">
        <color indexed="64"/>
      </right>
      <top style="medium">
        <color indexed="64"/>
      </top>
      <bottom/>
      <diagonal/>
    </border>
    <border>
      <left/>
      <right style="thick">
        <color auto="1"/>
      </right>
      <top style="medium">
        <color indexed="64"/>
      </top>
      <bottom style="thin">
        <color indexed="64"/>
      </bottom>
      <diagonal/>
    </border>
    <border>
      <left/>
      <right style="thick">
        <color auto="1"/>
      </right>
      <top style="thin">
        <color indexed="64"/>
      </top>
      <bottom/>
      <diagonal/>
    </border>
    <border>
      <left/>
      <right style="thick">
        <color auto="1"/>
      </right>
      <top style="thin">
        <color indexed="64"/>
      </top>
      <bottom style="thin">
        <color indexed="64"/>
      </bottom>
      <diagonal/>
    </border>
    <border>
      <left/>
      <right style="thick">
        <color indexed="64"/>
      </right>
      <top/>
      <bottom style="medium">
        <color indexed="64"/>
      </bottom>
      <diagonal/>
    </border>
    <border>
      <left/>
      <right style="thick">
        <color indexed="64"/>
      </right>
      <top style="medium">
        <color indexed="64"/>
      </top>
      <bottom/>
      <diagonal/>
    </border>
    <border>
      <left style="double">
        <color rgb="FFFF0000"/>
      </left>
      <right style="double">
        <color rgb="FFFF0000"/>
      </right>
      <top style="double">
        <color rgb="FFFF0000"/>
      </top>
      <bottom style="double">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ck">
        <color rgb="FFFF0000"/>
      </left>
      <right/>
      <top/>
      <bottom style="thick">
        <color rgb="FFFF0000"/>
      </bottom>
      <diagonal/>
    </border>
    <border>
      <left/>
      <right/>
      <top style="thick">
        <color rgb="FFFF0000"/>
      </top>
      <bottom style="thick">
        <color rgb="FFFF0000"/>
      </bottom>
      <diagonal/>
    </border>
    <border>
      <left/>
      <right style="medium">
        <color indexed="64"/>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medium">
        <color indexed="64"/>
      </right>
      <top/>
      <bottom/>
      <diagonal/>
    </border>
    <border>
      <left style="medium">
        <color indexed="64"/>
      </left>
      <right style="medium">
        <color indexed="64"/>
      </right>
      <top style="medium">
        <color indexed="64"/>
      </top>
      <bottom style="thick">
        <color rgb="FFFF0000"/>
      </bottom>
      <diagonal/>
    </border>
    <border>
      <left style="medium">
        <color indexed="64"/>
      </left>
      <right style="medium">
        <color indexed="64"/>
      </right>
      <top style="thick">
        <color rgb="FFFF0000"/>
      </top>
      <bottom style="medium">
        <color indexed="64"/>
      </bottom>
      <diagonal/>
    </border>
    <border>
      <left/>
      <right style="thin">
        <color indexed="64"/>
      </right>
      <top style="medium">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style="thick">
        <color rgb="FFFF0000"/>
      </right>
      <top/>
      <bottom/>
      <diagonal/>
    </border>
    <border>
      <left style="thick">
        <color rgb="FFFF0000"/>
      </left>
      <right/>
      <top/>
      <bottom/>
      <diagonal/>
    </border>
    <border>
      <left style="medium">
        <color indexed="64"/>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top style="thin">
        <color indexed="64"/>
      </top>
      <bottom style="thin">
        <color indexed="64"/>
      </bottom>
      <diagonal/>
    </border>
    <border>
      <left style="thick">
        <color rgb="FFFF0000"/>
      </left>
      <right style="thin">
        <color indexed="64"/>
      </right>
      <top/>
      <bottom style="thin">
        <color indexed="64"/>
      </bottom>
      <diagonal/>
    </border>
    <border>
      <left/>
      <right style="thick">
        <color rgb="FFFF0000"/>
      </right>
      <top/>
      <bottom style="thin">
        <color indexed="64"/>
      </bottom>
      <diagonal/>
    </border>
    <border>
      <left style="thin">
        <color indexed="64"/>
      </left>
      <right style="thick">
        <color rgb="FFFF0000"/>
      </right>
      <top/>
      <bottom style="thin">
        <color indexed="64"/>
      </bottom>
      <diagonal/>
    </border>
    <border>
      <left style="medium">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ck">
        <color rgb="FFFF0000"/>
      </right>
      <top style="thin">
        <color indexed="64"/>
      </top>
      <bottom/>
      <diagonal/>
    </border>
    <border>
      <left style="thick">
        <color rgb="FFFF0000"/>
      </left>
      <right style="thick">
        <color rgb="FFFF0000"/>
      </right>
      <top/>
      <bottom style="thin">
        <color indexed="64"/>
      </bottom>
      <diagonal/>
    </border>
    <border>
      <left style="thick">
        <color rgb="FFFF0000"/>
      </left>
      <right style="thick">
        <color rgb="FFFF0000"/>
      </right>
      <top/>
      <bottom style="thick">
        <color rgb="FFFF0000"/>
      </bottom>
      <diagonal/>
    </border>
    <border>
      <left style="medium">
        <color indexed="64"/>
      </left>
      <right style="thick">
        <color rgb="FFFF0000"/>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bottom style="thick">
        <color rgb="FFFF0000"/>
      </bottom>
      <diagonal/>
    </border>
    <border>
      <left style="thick">
        <color rgb="FFFF0000"/>
      </left>
      <right style="thick">
        <color rgb="FFFF0000"/>
      </right>
      <top style="thick">
        <color rgb="FFFF0000"/>
      </top>
      <bottom style="thin">
        <color indexed="64"/>
      </bottom>
      <diagonal/>
    </border>
    <border>
      <left style="thick">
        <color rgb="FFFF0000"/>
      </left>
      <right style="medium">
        <color indexed="64"/>
      </right>
      <top/>
      <bottom style="thick">
        <color rgb="FFFF0000"/>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diagonal/>
    </border>
    <border>
      <left style="thin">
        <color indexed="64"/>
      </left>
      <right style="thick">
        <color rgb="FFFF0000"/>
      </right>
      <top style="medium">
        <color indexed="64"/>
      </top>
      <bottom style="medium">
        <color indexed="64"/>
      </bottom>
      <diagonal/>
    </border>
    <border>
      <left/>
      <right/>
      <top/>
      <bottom style="thick">
        <color rgb="FFFF0000"/>
      </bottom>
      <diagonal/>
    </border>
    <border>
      <left/>
      <right style="thick">
        <color rgb="FFFF0000"/>
      </right>
      <top/>
      <bottom/>
      <diagonal/>
    </border>
    <border>
      <left style="thick">
        <color rgb="FFFF0000"/>
      </left>
      <right/>
      <top style="medium">
        <color indexed="64"/>
      </top>
      <bottom style="medium">
        <color indexed="64"/>
      </bottom>
      <diagonal/>
    </border>
    <border>
      <left style="thick">
        <color rgb="FFFF0000"/>
      </left>
      <right style="medium">
        <color indexed="64"/>
      </right>
      <top style="medium">
        <color indexed="64"/>
      </top>
      <bottom style="medium">
        <color indexed="64"/>
      </bottom>
      <diagonal/>
    </border>
    <border>
      <left style="thick">
        <color rgb="FFFF0000"/>
      </left>
      <right style="medium">
        <color indexed="64"/>
      </right>
      <top/>
      <bottom style="thin">
        <color indexed="64"/>
      </bottom>
      <diagonal/>
    </border>
    <border>
      <left style="medium">
        <color indexed="64"/>
      </left>
      <right/>
      <top/>
      <bottom style="thin">
        <color indexed="64"/>
      </bottom>
      <diagonal/>
    </border>
    <border>
      <left style="thick">
        <color rgb="FFFF0000"/>
      </left>
      <right style="medium">
        <color indexed="64"/>
      </right>
      <top style="thin">
        <color indexed="64"/>
      </top>
      <bottom style="thin">
        <color indexed="64"/>
      </bottom>
      <diagonal/>
    </border>
    <border>
      <left style="thick">
        <color rgb="FFFF0000"/>
      </left>
      <right style="medium">
        <color indexed="64"/>
      </right>
      <top style="thin">
        <color indexed="64"/>
      </top>
      <bottom/>
      <diagonal/>
    </border>
    <border>
      <left style="thick">
        <color rgb="FFFF0000"/>
      </left>
      <right style="thin">
        <color indexed="64"/>
      </right>
      <top style="medium">
        <color indexed="64"/>
      </top>
      <bottom style="thick">
        <color rgb="FFFF0000"/>
      </bottom>
      <diagonal/>
    </border>
    <border>
      <left/>
      <right style="medium">
        <color indexed="64"/>
      </right>
      <top style="medium">
        <color indexed="64"/>
      </top>
      <bottom style="thick">
        <color rgb="FFFF0000"/>
      </bottom>
      <diagonal/>
    </border>
    <border>
      <left style="medium">
        <color indexed="64"/>
      </left>
      <right style="thin">
        <color indexed="64"/>
      </right>
      <top style="medium">
        <color indexed="64"/>
      </top>
      <bottom style="thick">
        <color rgb="FFFF0000"/>
      </bottom>
      <diagonal/>
    </border>
    <border>
      <left style="medium">
        <color indexed="64"/>
      </left>
      <right/>
      <top/>
      <bottom style="thick">
        <color rgb="FFFF0000"/>
      </bottom>
      <diagonal/>
    </border>
    <border>
      <left/>
      <right style="medium">
        <color indexed="64"/>
      </right>
      <top/>
      <bottom style="thick">
        <color rgb="FFFF0000"/>
      </bottom>
      <diagonal/>
    </border>
    <border>
      <left style="thick">
        <color rgb="FFFF0000"/>
      </left>
      <right/>
      <top style="medium">
        <color indexed="64"/>
      </top>
      <bottom/>
      <diagonal/>
    </border>
    <border>
      <left style="medium">
        <color indexed="64"/>
      </left>
      <right/>
      <top style="thin">
        <color indexed="64"/>
      </top>
      <bottom style="medium">
        <color indexed="64"/>
      </bottom>
      <diagonal/>
    </border>
    <border>
      <left style="double">
        <color rgb="FFFF0000"/>
      </left>
      <right style="thin">
        <color indexed="64"/>
      </right>
      <top/>
      <bottom style="thin">
        <color indexed="64"/>
      </bottom>
      <diagonal/>
    </border>
    <border>
      <left style="thin">
        <color indexed="64"/>
      </left>
      <right style="double">
        <color rgb="FFFF0000"/>
      </right>
      <top/>
      <bottom style="thin">
        <color indexed="64"/>
      </bottom>
      <diagonal/>
    </border>
    <border>
      <left style="thick">
        <color rgb="FFFF0000"/>
      </left>
      <right/>
      <top/>
      <bottom style="medium">
        <color indexed="64"/>
      </bottom>
      <diagonal/>
    </border>
    <border>
      <left style="thick">
        <color rgb="FFFF0000"/>
      </left>
      <right style="thick">
        <color rgb="FFFF0000"/>
      </right>
      <top style="thick">
        <color rgb="FFFF0000"/>
      </top>
      <bottom style="medium">
        <color indexed="64"/>
      </bottom>
      <diagonal/>
    </border>
  </borders>
  <cellStyleXfs count="5">
    <xf numFmtId="0" fontId="0" fillId="0" borderId="0"/>
    <xf numFmtId="0" fontId="7" fillId="0" borderId="0"/>
    <xf numFmtId="0" fontId="53" fillId="0" borderId="0"/>
    <xf numFmtId="0" fontId="81" fillId="0" borderId="0"/>
    <xf numFmtId="0" fontId="80" fillId="0" borderId="0"/>
  </cellStyleXfs>
  <cellXfs count="769">
    <xf numFmtId="0" fontId="0" fillId="0" borderId="0" xfId="0"/>
    <xf numFmtId="0" fontId="0" fillId="0" borderId="1" xfId="0" applyBorder="1"/>
    <xf numFmtId="0" fontId="0" fillId="0" borderId="2" xfId="0" applyBorder="1"/>
    <xf numFmtId="0" fontId="0" fillId="0" borderId="3" xfId="0" applyBorder="1"/>
    <xf numFmtId="0" fontId="0" fillId="0" borderId="3" xfId="0" applyBorder="1" applyAlignment="1">
      <alignment wrapText="1"/>
    </xf>
    <xf numFmtId="0" fontId="0" fillId="0" borderId="1" xfId="0" applyBorder="1" applyAlignment="1">
      <alignment shrinkToFit="1"/>
    </xf>
    <xf numFmtId="0" fontId="1" fillId="0" borderId="0" xfId="0" applyFont="1"/>
    <xf numFmtId="0" fontId="2" fillId="0" borderId="0" xfId="0" applyFont="1"/>
    <xf numFmtId="0" fontId="3" fillId="0" borderId="0" xfId="0" applyFont="1"/>
    <xf numFmtId="0" fontId="4" fillId="0" borderId="1" xfId="0" applyFont="1" applyBorder="1"/>
    <xf numFmtId="0" fontId="4" fillId="0" borderId="0" xfId="0" applyFont="1"/>
    <xf numFmtId="0" fontId="0" fillId="0" borderId="1" xfId="0" applyBorder="1" applyAlignment="1">
      <alignment wrapText="1"/>
    </xf>
    <xf numFmtId="0" fontId="0" fillId="0" borderId="0" xfId="0" applyAlignment="1">
      <alignment wrapText="1"/>
    </xf>
    <xf numFmtId="0" fontId="5" fillId="0" borderId="0" xfId="0" applyFont="1"/>
    <xf numFmtId="0" fontId="6" fillId="0" borderId="0" xfId="0" applyFont="1"/>
    <xf numFmtId="0" fontId="6" fillId="0" borderId="0" xfId="0" quotePrefix="1" applyFont="1"/>
    <xf numFmtId="3" fontId="8" fillId="0" borderId="0" xfId="1" applyNumberFormat="1" applyFont="1"/>
    <xf numFmtId="0" fontId="7" fillId="0" borderId="0" xfId="1"/>
    <xf numFmtId="3" fontId="7" fillId="0" borderId="0" xfId="1" applyNumberFormat="1"/>
    <xf numFmtId="3" fontId="9" fillId="0" borderId="0" xfId="1" applyNumberFormat="1" applyFont="1" applyAlignment="1">
      <alignment wrapText="1"/>
    </xf>
    <xf numFmtId="3" fontId="10" fillId="0" borderId="0" xfId="1" applyNumberFormat="1" applyFont="1"/>
    <xf numFmtId="3" fontId="11" fillId="0" borderId="0" xfId="1" quotePrefix="1" applyNumberFormat="1" applyFont="1"/>
    <xf numFmtId="3" fontId="12" fillId="0" borderId="0" xfId="1" applyNumberFormat="1" applyFont="1" applyAlignment="1">
      <alignment wrapText="1"/>
    </xf>
    <xf numFmtId="3" fontId="10" fillId="0" borderId="0" xfId="1" applyNumberFormat="1" applyFont="1" applyAlignment="1">
      <alignment wrapText="1"/>
    </xf>
    <xf numFmtId="3" fontId="11" fillId="4" borderId="0" xfId="1" applyNumberFormat="1" applyFont="1" applyFill="1"/>
    <xf numFmtId="0" fontId="14" fillId="0" borderId="0" xfId="1" applyFont="1"/>
    <xf numFmtId="3" fontId="13" fillId="0" borderId="0" xfId="0" quotePrefix="1" applyNumberFormat="1" applyFont="1" applyAlignment="1">
      <alignment wrapText="1"/>
    </xf>
    <xf numFmtId="0" fontId="12" fillId="0" borderId="0" xfId="1" applyFont="1"/>
    <xf numFmtId="3" fontId="10" fillId="4" borderId="0" xfId="0" applyNumberFormat="1" applyFont="1" applyFill="1"/>
    <xf numFmtId="0" fontId="11" fillId="3" borderId="0" xfId="1" applyFont="1" applyFill="1"/>
    <xf numFmtId="0" fontId="7" fillId="3" borderId="0" xfId="1" applyFill="1"/>
    <xf numFmtId="3" fontId="10" fillId="4" borderId="0" xfId="1" applyNumberFormat="1" applyFont="1" applyFill="1"/>
    <xf numFmtId="1" fontId="15" fillId="0" borderId="0" xfId="0" applyNumberFormat="1" applyFont="1" applyAlignment="1">
      <alignment horizontal="center"/>
    </xf>
    <xf numFmtId="3" fontId="18" fillId="0" borderId="0" xfId="1" quotePrefix="1" applyNumberFormat="1" applyFont="1" applyAlignment="1">
      <alignment wrapText="1"/>
    </xf>
    <xf numFmtId="0" fontId="7" fillId="0" borderId="0" xfId="1" applyAlignment="1">
      <alignment wrapText="1"/>
    </xf>
    <xf numFmtId="0" fontId="10" fillId="0" borderId="0" xfId="1" applyFont="1" applyAlignment="1">
      <alignment wrapText="1"/>
    </xf>
    <xf numFmtId="3" fontId="9" fillId="0" borderId="9" xfId="1" applyNumberFormat="1" applyFont="1" applyBorder="1" applyAlignment="1">
      <alignment wrapText="1"/>
    </xf>
    <xf numFmtId="3" fontId="12" fillId="0" borderId="9" xfId="1" applyNumberFormat="1" applyFont="1" applyBorder="1"/>
    <xf numFmtId="0" fontId="19" fillId="0" borderId="3" xfId="1" applyFont="1" applyBorder="1"/>
    <xf numFmtId="0" fontId="19" fillId="0" borderId="1" xfId="1" applyFont="1" applyBorder="1"/>
    <xf numFmtId="3" fontId="7" fillId="0" borderId="1" xfId="1" applyNumberFormat="1" applyBorder="1"/>
    <xf numFmtId="3" fontId="10" fillId="0" borderId="1" xfId="1" applyNumberFormat="1" applyFont="1" applyBorder="1"/>
    <xf numFmtId="1" fontId="9" fillId="0" borderId="11" xfId="1" applyNumberFormat="1" applyFont="1" applyBorder="1"/>
    <xf numFmtId="1" fontId="9" fillId="0" borderId="12" xfId="1" applyNumberFormat="1" applyFont="1" applyBorder="1"/>
    <xf numFmtId="3" fontId="11" fillId="0" borderId="0" xfId="1" applyNumberFormat="1" applyFont="1"/>
    <xf numFmtId="3" fontId="15" fillId="0" borderId="0" xfId="1" applyNumberFormat="1" applyFont="1"/>
    <xf numFmtId="1" fontId="10" fillId="0" borderId="1" xfId="1" applyNumberFormat="1" applyFont="1" applyBorder="1"/>
    <xf numFmtId="1" fontId="9" fillId="0" borderId="13" xfId="1" applyNumberFormat="1" applyFont="1" applyBorder="1"/>
    <xf numFmtId="1" fontId="9" fillId="0" borderId="14" xfId="1" applyNumberFormat="1" applyFont="1" applyBorder="1"/>
    <xf numFmtId="3" fontId="11" fillId="5" borderId="0" xfId="1" applyNumberFormat="1" applyFont="1" applyFill="1"/>
    <xf numFmtId="3" fontId="20" fillId="0" borderId="0" xfId="0" applyNumberFormat="1" applyFont="1"/>
    <xf numFmtId="4" fontId="7" fillId="0" borderId="0" xfId="1" applyNumberFormat="1"/>
    <xf numFmtId="3" fontId="9" fillId="0" borderId="0" xfId="1" applyNumberFormat="1" applyFont="1" applyAlignment="1">
      <alignment horizontal="right" wrapText="1"/>
    </xf>
    <xf numFmtId="3" fontId="10" fillId="2" borderId="0" xfId="0" applyNumberFormat="1" applyFont="1" applyFill="1"/>
    <xf numFmtId="3" fontId="10" fillId="0" borderId="0" xfId="0" applyNumberFormat="1" applyFont="1"/>
    <xf numFmtId="3" fontId="9" fillId="0" borderId="0" xfId="1" applyNumberFormat="1" applyFont="1" applyAlignment="1">
      <alignment horizontal="right"/>
    </xf>
    <xf numFmtId="10" fontId="7" fillId="0" borderId="0" xfId="1" applyNumberFormat="1"/>
    <xf numFmtId="3" fontId="10" fillId="0" borderId="1" xfId="0" applyNumberFormat="1" applyFont="1" applyBorder="1"/>
    <xf numFmtId="0" fontId="8" fillId="0" borderId="0" xfId="1" applyFont="1"/>
    <xf numFmtId="3" fontId="0" fillId="2" borderId="0" xfId="0" applyNumberFormat="1" applyFill="1"/>
    <xf numFmtId="3" fontId="0" fillId="0" borderId="0" xfId="0" applyNumberFormat="1"/>
    <xf numFmtId="0" fontId="19" fillId="0" borderId="15" xfId="1" applyFont="1" applyBorder="1"/>
    <xf numFmtId="3" fontId="7" fillId="0" borderId="15" xfId="1" applyNumberFormat="1" applyBorder="1"/>
    <xf numFmtId="3" fontId="10" fillId="0" borderId="15" xfId="1" applyNumberFormat="1" applyFont="1" applyBorder="1"/>
    <xf numFmtId="1" fontId="9" fillId="0" borderId="16" xfId="1" applyNumberFormat="1" applyFont="1" applyBorder="1"/>
    <xf numFmtId="1" fontId="9" fillId="0" borderId="17" xfId="1" applyNumberFormat="1" applyFont="1" applyBorder="1"/>
    <xf numFmtId="0" fontId="22" fillId="0" borderId="0" xfId="1" applyFont="1"/>
    <xf numFmtId="0" fontId="10" fillId="0" borderId="18" xfId="1" applyFont="1" applyBorder="1"/>
    <xf numFmtId="0" fontId="7" fillId="0" borderId="19" xfId="1" applyBorder="1"/>
    <xf numFmtId="3" fontId="7" fillId="0" borderId="19" xfId="1" applyNumberFormat="1" applyBorder="1"/>
    <xf numFmtId="3" fontId="12" fillId="0" borderId="20" xfId="1" applyNumberFormat="1" applyFont="1" applyBorder="1"/>
    <xf numFmtId="3" fontId="11" fillId="0" borderId="21" xfId="1" applyNumberFormat="1" applyFont="1" applyBorder="1"/>
    <xf numFmtId="0" fontId="24" fillId="0" borderId="24" xfId="1" applyFont="1" applyBorder="1"/>
    <xf numFmtId="0" fontId="25" fillId="0" borderId="25" xfId="1" applyFont="1" applyBorder="1"/>
    <xf numFmtId="4" fontId="26" fillId="5" borderId="20" xfId="1" applyNumberFormat="1" applyFont="1" applyFill="1" applyBorder="1"/>
    <xf numFmtId="10" fontId="24" fillId="0" borderId="26" xfId="1" applyNumberFormat="1" applyFont="1" applyBorder="1"/>
    <xf numFmtId="2" fontId="15" fillId="0" borderId="24" xfId="1" applyNumberFormat="1" applyFont="1" applyBorder="1"/>
    <xf numFmtId="1" fontId="23" fillId="0" borderId="28" xfId="1" applyNumberFormat="1" applyFont="1" applyBorder="1"/>
    <xf numFmtId="1" fontId="23" fillId="0" borderId="29" xfId="1" applyNumberFormat="1" applyFont="1" applyBorder="1"/>
    <xf numFmtId="0" fontId="28" fillId="0" borderId="33" xfId="1" applyFont="1" applyBorder="1"/>
    <xf numFmtId="0" fontId="9" fillId="0" borderId="34" xfId="1" applyFont="1" applyBorder="1"/>
    <xf numFmtId="3" fontId="11" fillId="0" borderId="35" xfId="1" applyNumberFormat="1" applyFont="1" applyBorder="1"/>
    <xf numFmtId="3" fontId="11" fillId="0" borderId="36" xfId="1" applyNumberFormat="1" applyFont="1" applyBorder="1"/>
    <xf numFmtId="0" fontId="11" fillId="5" borderId="24" xfId="1" applyFont="1" applyFill="1" applyBorder="1"/>
    <xf numFmtId="0" fontId="31" fillId="0" borderId="4" xfId="1" applyFont="1" applyBorder="1" applyAlignment="1">
      <alignment wrapText="1"/>
    </xf>
    <xf numFmtId="0" fontId="7" fillId="0" borderId="37" xfId="1" applyBorder="1" applyAlignment="1">
      <alignment horizontal="right"/>
    </xf>
    <xf numFmtId="0" fontId="7" fillId="0" borderId="1" xfId="1" applyBorder="1"/>
    <xf numFmtId="0" fontId="7" fillId="0" borderId="38" xfId="1" applyBorder="1"/>
    <xf numFmtId="0" fontId="19" fillId="0" borderId="0" xfId="1" applyFont="1"/>
    <xf numFmtId="3" fontId="10" fillId="0" borderId="2" xfId="0" applyNumberFormat="1" applyFont="1" applyBorder="1"/>
    <xf numFmtId="0" fontId="7" fillId="0" borderId="39" xfId="1" applyBorder="1"/>
    <xf numFmtId="0" fontId="7" fillId="0" borderId="40" xfId="1" applyBorder="1"/>
    <xf numFmtId="0" fontId="11" fillId="0" borderId="0" xfId="1" applyFont="1"/>
    <xf numFmtId="0" fontId="25" fillId="0" borderId="41" xfId="1" applyFont="1" applyBorder="1" applyAlignment="1">
      <alignment horizontal="right"/>
    </xf>
    <xf numFmtId="0" fontId="9" fillId="0" borderId="26" xfId="1" applyFont="1" applyBorder="1"/>
    <xf numFmtId="0" fontId="9" fillId="0" borderId="42" xfId="1" applyFont="1" applyBorder="1"/>
    <xf numFmtId="0" fontId="25" fillId="0" borderId="43" xfId="1" applyFont="1" applyBorder="1" applyAlignment="1">
      <alignment horizontal="right"/>
    </xf>
    <xf numFmtId="0" fontId="7" fillId="0" borderId="45" xfId="1" applyBorder="1"/>
    <xf numFmtId="0" fontId="7" fillId="0" borderId="46" xfId="1" applyBorder="1"/>
    <xf numFmtId="0" fontId="9" fillId="7" borderId="26" xfId="1" applyFont="1" applyFill="1" applyBorder="1"/>
    <xf numFmtId="4" fontId="29" fillId="7" borderId="25" xfId="1" applyNumberFormat="1" applyFont="1" applyFill="1" applyBorder="1"/>
    <xf numFmtId="0" fontId="7" fillId="7" borderId="7" xfId="1" applyFill="1" applyBorder="1"/>
    <xf numFmtId="0" fontId="9" fillId="0" borderId="11" xfId="1" applyFont="1" applyBorder="1"/>
    <xf numFmtId="0" fontId="7" fillId="0" borderId="12" xfId="1" applyBorder="1"/>
    <xf numFmtId="0" fontId="7" fillId="0" borderId="28" xfId="1" applyBorder="1"/>
    <xf numFmtId="0" fontId="7" fillId="0" borderId="29" xfId="1" applyBorder="1"/>
    <xf numFmtId="0" fontId="21" fillId="0" borderId="13" xfId="1" applyFont="1" applyBorder="1" applyAlignment="1">
      <alignment horizontal="right"/>
    </xf>
    <xf numFmtId="0" fontId="9" fillId="0" borderId="14" xfId="1" applyFont="1" applyBorder="1"/>
    <xf numFmtId="0" fontId="7" fillId="0" borderId="28" xfId="1" applyBorder="1" applyAlignment="1">
      <alignment horizontal="left"/>
    </xf>
    <xf numFmtId="0" fontId="7" fillId="0" borderId="13" xfId="1" applyBorder="1" applyAlignment="1">
      <alignment horizontal="right"/>
    </xf>
    <xf numFmtId="0" fontId="24" fillId="0" borderId="0" xfId="1" quotePrefix="1" applyFont="1"/>
    <xf numFmtId="0" fontId="21" fillId="0" borderId="16" xfId="1" applyFont="1" applyBorder="1" applyAlignment="1">
      <alignment horizontal="right"/>
    </xf>
    <xf numFmtId="0" fontId="10" fillId="5" borderId="17" xfId="1" applyFont="1" applyFill="1" applyBorder="1"/>
    <xf numFmtId="0" fontId="7" fillId="0" borderId="0" xfId="1" quotePrefix="1"/>
    <xf numFmtId="4" fontId="15" fillId="5" borderId="48" xfId="1" applyNumberFormat="1" applyFont="1" applyFill="1" applyBorder="1"/>
    <xf numFmtId="0" fontId="25" fillId="0" borderId="29" xfId="1" applyFont="1" applyBorder="1"/>
    <xf numFmtId="0" fontId="32" fillId="5" borderId="17" xfId="1" applyFont="1" applyFill="1" applyBorder="1"/>
    <xf numFmtId="0" fontId="24" fillId="0" borderId="0" xfId="1" applyFont="1"/>
    <xf numFmtId="0" fontId="7" fillId="0" borderId="30" xfId="1" applyBorder="1"/>
    <xf numFmtId="4" fontId="7" fillId="0" borderId="31" xfId="1" applyNumberFormat="1" applyBorder="1"/>
    <xf numFmtId="0" fontId="7" fillId="0" borderId="32" xfId="1" applyBorder="1"/>
    <xf numFmtId="0" fontId="21" fillId="0" borderId="28" xfId="1" applyFont="1" applyBorder="1" applyAlignment="1">
      <alignment horizontal="right"/>
    </xf>
    <xf numFmtId="0" fontId="32" fillId="0" borderId="0" xfId="1" applyFont="1"/>
    <xf numFmtId="0" fontId="38" fillId="0" borderId="0" xfId="1" applyFont="1"/>
    <xf numFmtId="4" fontId="38" fillId="0" borderId="0" xfId="1" applyNumberFormat="1" applyFont="1"/>
    <xf numFmtId="4" fontId="32" fillId="0" borderId="0" xfId="1" applyNumberFormat="1" applyFont="1"/>
    <xf numFmtId="0" fontId="25" fillId="0" borderId="0" xfId="1" applyFont="1"/>
    <xf numFmtId="0" fontId="9" fillId="8" borderId="0" xfId="1" applyFont="1" applyFill="1"/>
    <xf numFmtId="4" fontId="29" fillId="8" borderId="0" xfId="1" applyNumberFormat="1" applyFont="1" applyFill="1"/>
    <xf numFmtId="0" fontId="9" fillId="0" borderId="0" xfId="1" applyFont="1"/>
    <xf numFmtId="4" fontId="29" fillId="0" borderId="0" xfId="1" applyNumberFormat="1" applyFont="1"/>
    <xf numFmtId="1" fontId="39" fillId="0" borderId="1" xfId="0" applyNumberFormat="1" applyFont="1" applyBorder="1"/>
    <xf numFmtId="1" fontId="39" fillId="0" borderId="0" xfId="0" applyNumberFormat="1" applyFont="1"/>
    <xf numFmtId="0" fontId="11" fillId="8" borderId="26" xfId="1" applyFont="1" applyFill="1" applyBorder="1"/>
    <xf numFmtId="0" fontId="7" fillId="8" borderId="25" xfId="1" applyFill="1" applyBorder="1"/>
    <xf numFmtId="3" fontId="7" fillId="0" borderId="0" xfId="1" applyNumberFormat="1" applyAlignment="1">
      <alignment horizontal="right"/>
    </xf>
    <xf numFmtId="1" fontId="0" fillId="2" borderId="0" xfId="0" applyNumberFormat="1" applyFill="1"/>
    <xf numFmtId="1" fontId="0" fillId="0" borderId="0" xfId="0" applyNumberFormat="1"/>
    <xf numFmtId="3" fontId="12" fillId="0" borderId="5" xfId="1" applyNumberFormat="1" applyFont="1" applyBorder="1"/>
    <xf numFmtId="0" fontId="7" fillId="0" borderId="49" xfId="1" applyBorder="1"/>
    <xf numFmtId="0" fontId="7" fillId="0" borderId="23" xfId="1" applyBorder="1"/>
    <xf numFmtId="3" fontId="12" fillId="0" borderId="49" xfId="1" applyNumberFormat="1" applyFont="1" applyBorder="1"/>
    <xf numFmtId="0" fontId="20" fillId="0" borderId="48" xfId="1" applyFont="1" applyBorder="1"/>
    <xf numFmtId="3" fontId="10" fillId="0" borderId="18" xfId="1" applyNumberFormat="1" applyFont="1" applyBorder="1"/>
    <xf numFmtId="3" fontId="29" fillId="0" borderId="19" xfId="1" applyNumberFormat="1" applyFont="1" applyBorder="1"/>
    <xf numFmtId="3" fontId="29" fillId="0" borderId="50" xfId="1" applyNumberFormat="1" applyFont="1" applyBorder="1"/>
    <xf numFmtId="3" fontId="29" fillId="0" borderId="20" xfId="1" applyNumberFormat="1" applyFont="1" applyBorder="1"/>
    <xf numFmtId="3" fontId="9" fillId="0" borderId="20" xfId="1" applyNumberFormat="1" applyFont="1" applyBorder="1" applyAlignment="1">
      <alignment wrapText="1"/>
    </xf>
    <xf numFmtId="0" fontId="23" fillId="0" borderId="26" xfId="1" applyFont="1" applyBorder="1" applyAlignment="1">
      <alignment wrapText="1"/>
    </xf>
    <xf numFmtId="0" fontId="32" fillId="5" borderId="51" xfId="1" applyFont="1" applyFill="1" applyBorder="1"/>
    <xf numFmtId="0" fontId="7" fillId="0" borderId="9" xfId="1" applyBorder="1"/>
    <xf numFmtId="0" fontId="7" fillId="0" borderId="26" xfId="1" applyBorder="1"/>
    <xf numFmtId="0" fontId="7" fillId="0" borderId="11" xfId="1" applyBorder="1"/>
    <xf numFmtId="0" fontId="7" fillId="0" borderId="55" xfId="1" applyBorder="1"/>
    <xf numFmtId="0" fontId="7" fillId="0" borderId="56" xfId="1" applyBorder="1"/>
    <xf numFmtId="0" fontId="7" fillId="0" borderId="59" xfId="1" applyBorder="1"/>
    <xf numFmtId="0" fontId="7" fillId="0" borderId="18" xfId="1" applyBorder="1"/>
    <xf numFmtId="0" fontId="10" fillId="0" borderId="19" xfId="1" applyFont="1" applyBorder="1"/>
    <xf numFmtId="0" fontId="10" fillId="0" borderId="28" xfId="1" applyFont="1" applyBorder="1"/>
    <xf numFmtId="0" fontId="10" fillId="0" borderId="6" xfId="1" applyFont="1" applyBorder="1"/>
    <xf numFmtId="0" fontId="7" fillId="0" borderId="16" xfId="1" applyBorder="1"/>
    <xf numFmtId="0" fontId="10" fillId="0" borderId="39" xfId="1" applyFont="1" applyBorder="1"/>
    <xf numFmtId="0" fontId="10" fillId="0" borderId="5" xfId="1" applyFont="1" applyBorder="1" applyAlignment="1">
      <alignment horizontal="center"/>
    </xf>
    <xf numFmtId="0" fontId="0" fillId="0" borderId="49" xfId="0" applyBorder="1"/>
    <xf numFmtId="0" fontId="0" fillId="0" borderId="23" xfId="0" applyBorder="1"/>
    <xf numFmtId="0" fontId="7" fillId="0" borderId="25" xfId="1" applyBorder="1"/>
    <xf numFmtId="4" fontId="7" fillId="0" borderId="19" xfId="1" applyNumberFormat="1" applyBorder="1"/>
    <xf numFmtId="4" fontId="7" fillId="0" borderId="50" xfId="1" applyNumberFormat="1" applyBorder="1"/>
    <xf numFmtId="0" fontId="7" fillId="0" borderId="48" xfId="1" applyBorder="1"/>
    <xf numFmtId="3" fontId="12" fillId="9" borderId="5" xfId="1" applyNumberFormat="1" applyFont="1" applyFill="1" applyBorder="1"/>
    <xf numFmtId="0" fontId="7" fillId="9" borderId="49" xfId="1" applyFill="1" applyBorder="1"/>
    <xf numFmtId="3" fontId="12" fillId="8" borderId="5" xfId="1" applyNumberFormat="1" applyFont="1" applyFill="1" applyBorder="1"/>
    <xf numFmtId="0" fontId="7" fillId="8" borderId="23" xfId="1" applyFill="1" applyBorder="1"/>
    <xf numFmtId="0" fontId="20" fillId="0" borderId="23" xfId="1" applyFont="1" applyBorder="1"/>
    <xf numFmtId="3" fontId="9" fillId="0" borderId="23" xfId="1" applyNumberFormat="1" applyFont="1" applyBorder="1" applyAlignment="1">
      <alignment wrapText="1"/>
    </xf>
    <xf numFmtId="0" fontId="12" fillId="4" borderId="18" xfId="1" applyFont="1" applyFill="1" applyBorder="1"/>
    <xf numFmtId="0" fontId="10" fillId="4" borderId="19" xfId="1" applyFont="1" applyFill="1" applyBorder="1"/>
    <xf numFmtId="0" fontId="10" fillId="4" borderId="18" xfId="1" applyFont="1" applyFill="1" applyBorder="1"/>
    <xf numFmtId="3" fontId="11" fillId="4" borderId="23" xfId="1" applyNumberFormat="1" applyFont="1" applyFill="1" applyBorder="1"/>
    <xf numFmtId="0" fontId="9" fillId="6" borderId="29" xfId="1" applyFont="1" applyFill="1" applyBorder="1"/>
    <xf numFmtId="0" fontId="25" fillId="0" borderId="49" xfId="1" applyFont="1" applyBorder="1"/>
    <xf numFmtId="0" fontId="10" fillId="4" borderId="20" xfId="1" applyFont="1" applyFill="1" applyBorder="1"/>
    <xf numFmtId="0" fontId="10" fillId="0" borderId="49" xfId="1" applyFont="1" applyBorder="1"/>
    <xf numFmtId="0" fontId="10" fillId="0" borderId="5" xfId="1" applyFont="1" applyBorder="1"/>
    <xf numFmtId="0" fontId="10" fillId="4" borderId="23" xfId="1" applyFont="1" applyFill="1" applyBorder="1"/>
    <xf numFmtId="0" fontId="10" fillId="4" borderId="50" xfId="1" applyFont="1" applyFill="1" applyBorder="1"/>
    <xf numFmtId="0" fontId="7" fillId="0" borderId="5" xfId="1" applyBorder="1"/>
    <xf numFmtId="0" fontId="25" fillId="0" borderId="28" xfId="1" applyFont="1" applyBorder="1"/>
    <xf numFmtId="0" fontId="26" fillId="4" borderId="5" xfId="1" applyFont="1" applyFill="1" applyBorder="1"/>
    <xf numFmtId="0" fontId="0" fillId="0" borderId="15" xfId="0" applyBorder="1"/>
    <xf numFmtId="0" fontId="0" fillId="10" borderId="0" xfId="0" applyFill="1"/>
    <xf numFmtId="2" fontId="0" fillId="0" borderId="0" xfId="0" applyNumberFormat="1"/>
    <xf numFmtId="167" fontId="0" fillId="0" borderId="53" xfId="0" applyNumberFormat="1" applyBorder="1"/>
    <xf numFmtId="0" fontId="0" fillId="0" borderId="63" xfId="0" applyBorder="1"/>
    <xf numFmtId="14" fontId="0" fillId="0" borderId="0" xfId="0" applyNumberFormat="1"/>
    <xf numFmtId="1" fontId="0" fillId="8" borderId="64" xfId="0" applyNumberFormat="1" applyFill="1" applyBorder="1"/>
    <xf numFmtId="0" fontId="0" fillId="5" borderId="0" xfId="0" applyFill="1"/>
    <xf numFmtId="0" fontId="0" fillId="5" borderId="31" xfId="0" applyFill="1" applyBorder="1"/>
    <xf numFmtId="0" fontId="3" fillId="10" borderId="48" xfId="0" applyFont="1" applyFill="1" applyBorder="1"/>
    <xf numFmtId="0" fontId="3" fillId="10" borderId="65" xfId="0" applyFont="1" applyFill="1" applyBorder="1"/>
    <xf numFmtId="0" fontId="0" fillId="5" borderId="66" xfId="0" applyFill="1" applyBorder="1" applyAlignment="1">
      <alignment horizontal="center"/>
    </xf>
    <xf numFmtId="0" fontId="0" fillId="5" borderId="67" xfId="0" applyFill="1" applyBorder="1" applyAlignment="1">
      <alignment horizontal="center"/>
    </xf>
    <xf numFmtId="0" fontId="0" fillId="5" borderId="69" xfId="0" applyFill="1" applyBorder="1"/>
    <xf numFmtId="0" fontId="0" fillId="5" borderId="70" xfId="0" applyFill="1" applyBorder="1"/>
    <xf numFmtId="0" fontId="0" fillId="4" borderId="69" xfId="0" applyFill="1" applyBorder="1" applyAlignment="1">
      <alignment horizontal="center"/>
    </xf>
    <xf numFmtId="0" fontId="0" fillId="4" borderId="70" xfId="0" applyFill="1" applyBorder="1" applyAlignment="1">
      <alignment horizontal="center"/>
    </xf>
    <xf numFmtId="2" fontId="0" fillId="4" borderId="71" xfId="0" applyNumberFormat="1" applyFill="1" applyBorder="1"/>
    <xf numFmtId="0" fontId="0" fillId="0" borderId="25" xfId="0" applyBorder="1"/>
    <xf numFmtId="0" fontId="47" fillId="0" borderId="0" xfId="0" applyFont="1"/>
    <xf numFmtId="0" fontId="0" fillId="0" borderId="0" xfId="0" applyAlignment="1">
      <alignment horizontal="right"/>
    </xf>
    <xf numFmtId="0" fontId="0" fillId="0" borderId="31" xfId="0" applyBorder="1"/>
    <xf numFmtId="166" fontId="0" fillId="0" borderId="31" xfId="0" applyNumberFormat="1" applyBorder="1"/>
    <xf numFmtId="0" fontId="48" fillId="0" borderId="0" xfId="0" applyFont="1"/>
    <xf numFmtId="0" fontId="49" fillId="0" borderId="0" xfId="0" applyFont="1"/>
    <xf numFmtId="0" fontId="50" fillId="0" borderId="0" xfId="0" applyFont="1"/>
    <xf numFmtId="0" fontId="51" fillId="0" borderId="26" xfId="0" applyFont="1" applyBorder="1"/>
    <xf numFmtId="0" fontId="51" fillId="0" borderId="28" xfId="0" applyFont="1" applyBorder="1"/>
    <xf numFmtId="0" fontId="0" fillId="0" borderId="28" xfId="0" applyBorder="1"/>
    <xf numFmtId="0" fontId="46" fillId="0" borderId="0" xfId="0" applyFont="1"/>
    <xf numFmtId="0" fontId="0" fillId="0" borderId="30" xfId="0" applyBorder="1"/>
    <xf numFmtId="0" fontId="46" fillId="0" borderId="31" xfId="0" applyFont="1" applyBorder="1"/>
    <xf numFmtId="0" fontId="0" fillId="10" borderId="0" xfId="0" applyFill="1" applyAlignment="1">
      <alignment wrapText="1"/>
    </xf>
    <xf numFmtId="0" fontId="50" fillId="10" borderId="0" xfId="0" applyFont="1" applyFill="1"/>
    <xf numFmtId="0" fontId="0" fillId="8" borderId="0" xfId="0" applyFill="1"/>
    <xf numFmtId="0" fontId="3" fillId="10" borderId="0" xfId="0" applyFont="1" applyFill="1"/>
    <xf numFmtId="0" fontId="0" fillId="11" borderId="0" xfId="0" applyFill="1"/>
    <xf numFmtId="2" fontId="0" fillId="11" borderId="0" xfId="0" applyNumberFormat="1" applyFill="1"/>
    <xf numFmtId="0" fontId="0" fillId="10" borderId="29" xfId="0" applyFill="1" applyBorder="1"/>
    <xf numFmtId="1" fontId="0" fillId="8" borderId="0" xfId="0" applyNumberFormat="1" applyFill="1"/>
    <xf numFmtId="1" fontId="0" fillId="8" borderId="29" xfId="0" applyNumberFormat="1" applyFill="1" applyBorder="1"/>
    <xf numFmtId="0" fontId="0" fillId="5" borderId="29" xfId="0" applyFill="1" applyBorder="1"/>
    <xf numFmtId="0" fontId="0" fillId="5" borderId="32" xfId="0" applyFill="1" applyBorder="1"/>
    <xf numFmtId="0" fontId="0" fillId="5" borderId="72" xfId="0" applyFill="1" applyBorder="1" applyAlignment="1">
      <alignment horizontal="center"/>
    </xf>
    <xf numFmtId="0" fontId="0" fillId="4" borderId="74" xfId="0" applyFill="1" applyBorder="1" applyAlignment="1">
      <alignment horizontal="center"/>
    </xf>
    <xf numFmtId="2" fontId="0" fillId="4" borderId="75" xfId="0" applyNumberFormat="1" applyFill="1" applyBorder="1"/>
    <xf numFmtId="0" fontId="0" fillId="0" borderId="26" xfId="0" applyBorder="1"/>
    <xf numFmtId="0" fontId="0" fillId="0" borderId="29" xfId="0" applyBorder="1"/>
    <xf numFmtId="0" fontId="0" fillId="0" borderId="32" xfId="0" applyBorder="1"/>
    <xf numFmtId="0" fontId="52" fillId="0" borderId="0" xfId="0" applyFont="1"/>
    <xf numFmtId="0" fontId="2" fillId="0" borderId="1" xfId="0" applyFont="1" applyBorder="1"/>
    <xf numFmtId="0" fontId="0" fillId="0" borderId="1" xfId="0" applyBorder="1" applyAlignment="1">
      <alignment horizontal="center"/>
    </xf>
    <xf numFmtId="0" fontId="57" fillId="0" borderId="0" xfId="0" applyFont="1"/>
    <xf numFmtId="0" fontId="56" fillId="0" borderId="0" xfId="0" applyFont="1"/>
    <xf numFmtId="0" fontId="58" fillId="0" borderId="0" xfId="0" applyFont="1"/>
    <xf numFmtId="0" fontId="59" fillId="0" borderId="0" xfId="0" applyFont="1"/>
    <xf numFmtId="0" fontId="60" fillId="5" borderId="0" xfId="0" applyFont="1" applyFill="1"/>
    <xf numFmtId="0" fontId="2" fillId="0" borderId="11" xfId="0" applyFont="1" applyBorder="1" applyAlignment="1">
      <alignment horizontal="center"/>
    </xf>
    <xf numFmtId="0" fontId="2" fillId="0" borderId="12" xfId="0" applyFont="1" applyBorder="1" applyAlignment="1">
      <alignment horizontal="center"/>
    </xf>
    <xf numFmtId="0" fontId="2" fillId="0" borderId="89" xfId="0" applyFont="1" applyBorder="1" applyAlignment="1">
      <alignment horizontal="center"/>
    </xf>
    <xf numFmtId="0" fontId="2" fillId="0" borderId="78"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61" fillId="0" borderId="0" xfId="0" applyFont="1" applyAlignment="1">
      <alignment horizontal="center"/>
    </xf>
    <xf numFmtId="0" fontId="4" fillId="0" borderId="26" xfId="0" applyFont="1" applyBorder="1"/>
    <xf numFmtId="0" fontId="62" fillId="8" borderId="90" xfId="0" applyFont="1" applyFill="1" applyBorder="1"/>
    <xf numFmtId="0" fontId="62" fillId="8" borderId="91" xfId="0" applyFont="1" applyFill="1" applyBorder="1"/>
    <xf numFmtId="0" fontId="62" fillId="8" borderId="78" xfId="0" applyFont="1" applyFill="1" applyBorder="1"/>
    <xf numFmtId="0" fontId="62" fillId="2" borderId="13" xfId="0" applyFont="1" applyFill="1" applyBorder="1"/>
    <xf numFmtId="0" fontId="62" fillId="2" borderId="14" xfId="0" applyFont="1" applyFill="1" applyBorder="1"/>
    <xf numFmtId="0" fontId="62" fillId="2" borderId="78" xfId="0" applyFont="1" applyFill="1" applyBorder="1"/>
    <xf numFmtId="0" fontId="52" fillId="6" borderId="90" xfId="0" applyFont="1" applyFill="1" applyBorder="1"/>
    <xf numFmtId="0" fontId="52" fillId="6" borderId="78" xfId="0" applyFont="1" applyFill="1" applyBorder="1"/>
    <xf numFmtId="0" fontId="52" fillId="6" borderId="91" xfId="0" applyFont="1" applyFill="1" applyBorder="1"/>
    <xf numFmtId="0" fontId="63" fillId="4" borderId="79" xfId="0" applyFont="1" applyFill="1" applyBorder="1"/>
    <xf numFmtId="0" fontId="63" fillId="4" borderId="91" xfId="0" applyFont="1" applyFill="1" applyBorder="1"/>
    <xf numFmtId="0" fontId="63" fillId="4" borderId="0" xfId="0" applyFont="1" applyFill="1"/>
    <xf numFmtId="0" fontId="64" fillId="4" borderId="0" xfId="0" applyFont="1" applyFill="1"/>
    <xf numFmtId="0" fontId="63" fillId="0" borderId="0" xfId="0" applyFont="1"/>
    <xf numFmtId="14" fontId="58" fillId="0" borderId="0" xfId="0" applyNumberFormat="1" applyFont="1"/>
    <xf numFmtId="0" fontId="4" fillId="0" borderId="30" xfId="0" applyFont="1" applyBorder="1" applyAlignment="1">
      <alignment horizontal="right"/>
    </xf>
    <xf numFmtId="0" fontId="65" fillId="0" borderId="16" xfId="0" applyFont="1" applyBorder="1"/>
    <xf numFmtId="0" fontId="65" fillId="0" borderId="17" xfId="0" applyFont="1" applyBorder="1"/>
    <xf numFmtId="0" fontId="65" fillId="0" borderId="92" xfId="0" applyFont="1" applyBorder="1"/>
    <xf numFmtId="168" fontId="65" fillId="0" borderId="17" xfId="0" applyNumberFormat="1" applyFont="1" applyBorder="1"/>
    <xf numFmtId="168" fontId="65" fillId="0" borderId="92" xfId="0" applyNumberFormat="1" applyFont="1" applyBorder="1"/>
    <xf numFmtId="0" fontId="65" fillId="0" borderId="93" xfId="0" applyFont="1" applyBorder="1"/>
    <xf numFmtId="168" fontId="65" fillId="0" borderId="0" xfId="0" applyNumberFormat="1" applyFont="1"/>
    <xf numFmtId="0" fontId="0" fillId="0" borderId="91" xfId="0" applyBorder="1"/>
    <xf numFmtId="0" fontId="0" fillId="0" borderId="79" xfId="0" applyBorder="1"/>
    <xf numFmtId="0" fontId="3" fillId="0" borderId="13" xfId="0" applyFont="1" applyBorder="1"/>
    <xf numFmtId="4" fontId="3" fillId="0" borderId="14" xfId="0" applyNumberFormat="1" applyFont="1" applyBorder="1"/>
    <xf numFmtId="4" fontId="3" fillId="0" borderId="4" xfId="0" applyNumberFormat="1" applyFont="1" applyBorder="1"/>
    <xf numFmtId="4" fontId="3" fillId="0" borderId="13" xfId="0" applyNumberFormat="1" applyFont="1" applyBorder="1"/>
    <xf numFmtId="4" fontId="3" fillId="0" borderId="0" xfId="0" applyNumberFormat="1" applyFont="1"/>
    <xf numFmtId="4" fontId="67" fillId="0" borderId="0" xfId="0" applyNumberFormat="1" applyFont="1"/>
    <xf numFmtId="0" fontId="68" fillId="0" borderId="28" xfId="0" applyFont="1" applyBorder="1" applyAlignment="1">
      <alignment horizontal="right"/>
    </xf>
    <xf numFmtId="0" fontId="0" fillId="0" borderId="73" xfId="0" applyBorder="1"/>
    <xf numFmtId="0" fontId="0" fillId="0" borderId="21" xfId="0" applyBorder="1"/>
    <xf numFmtId="0" fontId="63" fillId="4" borderId="68" xfId="0" applyFont="1" applyFill="1" applyBorder="1"/>
    <xf numFmtId="0" fontId="63" fillId="4" borderId="21" xfId="0" applyFont="1" applyFill="1" applyBorder="1"/>
    <xf numFmtId="0" fontId="52" fillId="0" borderId="1" xfId="0" applyFont="1" applyBorder="1"/>
    <xf numFmtId="0" fontId="62" fillId="0" borderId="1" xfId="0" applyFont="1" applyBorder="1"/>
    <xf numFmtId="0" fontId="69" fillId="6" borderId="91" xfId="0" applyFont="1" applyFill="1" applyBorder="1"/>
    <xf numFmtId="0" fontId="70" fillId="0" borderId="61" xfId="0" applyFont="1" applyBorder="1"/>
    <xf numFmtId="0" fontId="62" fillId="0" borderId="0" xfId="0" applyFont="1"/>
    <xf numFmtId="0" fontId="63" fillId="0" borderId="1" xfId="0" applyFont="1" applyBorder="1"/>
    <xf numFmtId="14" fontId="0" fillId="0" borderId="1" xfId="0" applyNumberFormat="1" applyBorder="1"/>
    <xf numFmtId="0" fontId="52" fillId="0" borderId="0" xfId="0" applyFont="1" applyAlignment="1">
      <alignment horizontal="center"/>
    </xf>
    <xf numFmtId="0" fontId="0" fillId="0" borderId="0" xfId="0" applyAlignment="1">
      <alignment vertical="center"/>
    </xf>
    <xf numFmtId="0" fontId="72" fillId="0" borderId="0" xfId="0" applyFont="1" applyAlignment="1">
      <alignment vertical="center"/>
    </xf>
    <xf numFmtId="0" fontId="73" fillId="0" borderId="0" xfId="0" applyFont="1" applyAlignment="1">
      <alignment vertical="center"/>
    </xf>
    <xf numFmtId="0" fontId="74" fillId="0" borderId="0" xfId="0" applyFont="1"/>
    <xf numFmtId="2" fontId="58" fillId="0" borderId="48" xfId="0" applyNumberFormat="1" applyFont="1" applyBorder="1"/>
    <xf numFmtId="0" fontId="76" fillId="0" borderId="0" xfId="0" applyFont="1"/>
    <xf numFmtId="0" fontId="77" fillId="17" borderId="0" xfId="0" applyFont="1" applyFill="1" applyAlignment="1">
      <alignment horizontal="left" vertical="center" wrapText="1"/>
    </xf>
    <xf numFmtId="14" fontId="77" fillId="17" borderId="94" xfId="0" applyNumberFormat="1" applyFont="1" applyFill="1" applyBorder="1" applyAlignment="1">
      <alignment horizontal="center" vertical="center" wrapText="1"/>
    </xf>
    <xf numFmtId="0" fontId="77" fillId="17" borderId="94" xfId="0" applyFont="1" applyFill="1" applyBorder="1" applyAlignment="1">
      <alignment horizontal="right" vertical="center" wrapText="1"/>
    </xf>
    <xf numFmtId="0" fontId="70" fillId="0" borderId="0" xfId="0" applyFont="1"/>
    <xf numFmtId="0" fontId="78" fillId="0" borderId="0" xfId="0" applyFont="1"/>
    <xf numFmtId="6" fontId="70" fillId="0" borderId="0" xfId="0" applyNumberFormat="1" applyFont="1"/>
    <xf numFmtId="0" fontId="0" fillId="0" borderId="59" xfId="0" applyBorder="1"/>
    <xf numFmtId="0" fontId="0" fillId="0" borderId="6" xfId="0" applyBorder="1"/>
    <xf numFmtId="0" fontId="0" fillId="0" borderId="11" xfId="0" applyBorder="1"/>
    <xf numFmtId="0" fontId="0" fillId="0" borderId="53" xfId="0" applyBorder="1"/>
    <xf numFmtId="0" fontId="0" fillId="0" borderId="12" xfId="0" applyBorder="1"/>
    <xf numFmtId="0" fontId="0" fillId="0" borderId="16" xfId="0" applyBorder="1"/>
    <xf numFmtId="0" fontId="0" fillId="0" borderId="39" xfId="0" applyBorder="1"/>
    <xf numFmtId="0" fontId="0" fillId="0" borderId="17" xfId="0" applyBorder="1"/>
    <xf numFmtId="0" fontId="58" fillId="0" borderId="95" xfId="0" applyFont="1" applyBorder="1"/>
    <xf numFmtId="0" fontId="74" fillId="0" borderId="25" xfId="0" applyFont="1" applyBorder="1"/>
    <xf numFmtId="0" fontId="75" fillId="0" borderId="7" xfId="0" applyFont="1" applyBorder="1"/>
    <xf numFmtId="0" fontId="0" fillId="0" borderId="0" xfId="0" quotePrefix="1"/>
    <xf numFmtId="6" fontId="0" fillId="0" borderId="0" xfId="0" applyNumberFormat="1"/>
    <xf numFmtId="0" fontId="0" fillId="0" borderId="0" xfId="0" quotePrefix="1" applyAlignment="1">
      <alignment horizontal="center"/>
    </xf>
    <xf numFmtId="2" fontId="58" fillId="0" borderId="0" xfId="0" applyNumberFormat="1" applyFont="1"/>
    <xf numFmtId="0" fontId="3" fillId="0" borderId="1" xfId="0" applyFont="1" applyBorder="1"/>
    <xf numFmtId="0" fontId="20" fillId="0" borderId="0" xfId="1" applyFont="1"/>
    <xf numFmtId="0" fontId="20" fillId="12" borderId="0" xfId="1" applyFont="1" applyFill="1"/>
    <xf numFmtId="0" fontId="20" fillId="11" borderId="0" xfId="1" applyFont="1" applyFill="1"/>
    <xf numFmtId="1" fontId="7" fillId="0" borderId="0" xfId="1" applyNumberFormat="1"/>
    <xf numFmtId="166" fontId="10" fillId="0" borderId="0" xfId="1" applyNumberFormat="1" applyFont="1"/>
    <xf numFmtId="166" fontId="7" fillId="0" borderId="0" xfId="1" applyNumberFormat="1"/>
    <xf numFmtId="1" fontId="9" fillId="0" borderId="0" xfId="1" applyNumberFormat="1" applyFont="1" applyAlignment="1">
      <alignment wrapText="1"/>
    </xf>
    <xf numFmtId="1" fontId="43" fillId="0" borderId="1" xfId="1" applyNumberFormat="1" applyFont="1" applyBorder="1"/>
    <xf numFmtId="10" fontId="43" fillId="0" borderId="0" xfId="1" applyNumberFormat="1" applyFont="1"/>
    <xf numFmtId="1" fontId="43" fillId="0" borderId="57" xfId="1" applyNumberFormat="1" applyFont="1" applyBorder="1"/>
    <xf numFmtId="0" fontId="7" fillId="0" borderId="76" xfId="1" applyBorder="1"/>
    <xf numFmtId="166" fontId="43" fillId="0" borderId="1" xfId="1" applyNumberFormat="1" applyFont="1" applyBorder="1"/>
    <xf numFmtId="10" fontId="43" fillId="0" borderId="1" xfId="1" applyNumberFormat="1" applyFont="1" applyBorder="1"/>
    <xf numFmtId="0" fontId="7" fillId="0" borderId="68" xfId="1" applyBorder="1"/>
    <xf numFmtId="0" fontId="43" fillId="0" borderId="61" xfId="1" applyFont="1" applyBorder="1"/>
    <xf numFmtId="1" fontId="43" fillId="0" borderId="0" xfId="1" applyNumberFormat="1" applyFont="1" applyAlignment="1">
      <alignment wrapText="1"/>
    </xf>
    <xf numFmtId="10" fontId="43" fillId="0" borderId="6" xfId="1" applyNumberFormat="1" applyFont="1" applyBorder="1"/>
    <xf numFmtId="0" fontId="43" fillId="0" borderId="77" xfId="1" applyFont="1" applyBorder="1"/>
    <xf numFmtId="1" fontId="43" fillId="0" borderId="78" xfId="1" applyNumberFormat="1" applyFont="1" applyBorder="1" applyAlignment="1">
      <alignment wrapText="1"/>
    </xf>
    <xf numFmtId="0" fontId="7" fillId="0" borderId="79" xfId="1" applyBorder="1"/>
    <xf numFmtId="166" fontId="43" fillId="0" borderId="0" xfId="1" applyNumberFormat="1" applyFont="1"/>
    <xf numFmtId="0" fontId="43" fillId="0" borderId="57" xfId="1" applyFont="1" applyBorder="1"/>
    <xf numFmtId="1" fontId="43" fillId="0" borderId="76" xfId="1" applyNumberFormat="1" applyFont="1" applyBorder="1" applyAlignment="1">
      <alignment wrapText="1"/>
    </xf>
    <xf numFmtId="1" fontId="43" fillId="0" borderId="3" xfId="1" applyNumberFormat="1" applyFont="1" applyBorder="1"/>
    <xf numFmtId="1" fontId="54" fillId="11" borderId="0" xfId="1" applyNumberFormat="1" applyFont="1" applyFill="1" applyAlignment="1">
      <alignment wrapText="1"/>
    </xf>
    <xf numFmtId="1" fontId="43" fillId="0" borderId="59" xfId="1" applyNumberFormat="1" applyFont="1" applyBorder="1"/>
    <xf numFmtId="1" fontId="43" fillId="0" borderId="15" xfId="1" applyNumberFormat="1" applyFont="1" applyBorder="1"/>
    <xf numFmtId="10" fontId="43" fillId="11" borderId="15" xfId="1" applyNumberFormat="1" applyFont="1" applyFill="1" applyBorder="1"/>
    <xf numFmtId="1" fontId="43" fillId="0" borderId="33" xfId="1" applyNumberFormat="1" applyFont="1" applyBorder="1" applyAlignment="1">
      <alignment wrapText="1"/>
    </xf>
    <xf numFmtId="0" fontId="7" fillId="0" borderId="80" xfId="1" applyBorder="1"/>
    <xf numFmtId="10" fontId="43" fillId="0" borderId="83" xfId="1" quotePrefix="1" applyNumberFormat="1" applyFont="1" applyBorder="1"/>
    <xf numFmtId="1" fontId="43" fillId="0" borderId="84" xfId="1" applyNumberFormat="1" applyFont="1" applyBorder="1" applyAlignment="1">
      <alignment wrapText="1"/>
    </xf>
    <xf numFmtId="0" fontId="7" fillId="0" borderId="85" xfId="1" applyBorder="1"/>
    <xf numFmtId="10" fontId="43" fillId="0" borderId="88" xfId="1" quotePrefix="1" applyNumberFormat="1" applyFont="1" applyBorder="1"/>
    <xf numFmtId="1" fontId="43" fillId="0" borderId="79" xfId="1" applyNumberFormat="1" applyFont="1" applyBorder="1"/>
    <xf numFmtId="1" fontId="43" fillId="0" borderId="6" xfId="1" applyNumberFormat="1" applyFont="1" applyBorder="1"/>
    <xf numFmtId="1" fontId="43" fillId="0" borderId="0" xfId="1" applyNumberFormat="1" applyFont="1"/>
    <xf numFmtId="0" fontId="43" fillId="0" borderId="2" xfId="1" applyFont="1" applyBorder="1"/>
    <xf numFmtId="1" fontId="43" fillId="11" borderId="4" xfId="1" applyNumberFormat="1" applyFont="1" applyFill="1" applyBorder="1" applyAlignment="1">
      <alignment wrapText="1"/>
    </xf>
    <xf numFmtId="0" fontId="7" fillId="0" borderId="3" xfId="1" applyBorder="1"/>
    <xf numFmtId="10" fontId="43" fillId="11" borderId="1" xfId="1" applyNumberFormat="1" applyFont="1" applyFill="1" applyBorder="1"/>
    <xf numFmtId="9" fontId="7" fillId="0" borderId="0" xfId="1" applyNumberFormat="1" applyAlignment="1">
      <alignment wrapText="1"/>
    </xf>
    <xf numFmtId="1" fontId="43" fillId="11" borderId="0" xfId="1" applyNumberFormat="1" applyFont="1" applyFill="1" applyAlignment="1">
      <alignment wrapText="1"/>
    </xf>
    <xf numFmtId="0" fontId="7" fillId="0" borderId="2" xfId="1" applyBorder="1"/>
    <xf numFmtId="1" fontId="54" fillId="0" borderId="1" xfId="1" applyNumberFormat="1" applyFont="1" applyBorder="1" applyAlignment="1">
      <alignment wrapText="1"/>
    </xf>
    <xf numFmtId="1" fontId="41" fillId="5" borderId="3" xfId="1" applyNumberFormat="1" applyFont="1" applyFill="1" applyBorder="1"/>
    <xf numFmtId="1" fontId="7" fillId="0" borderId="3" xfId="1" applyNumberFormat="1" applyBorder="1"/>
    <xf numFmtId="1" fontId="43" fillId="12" borderId="1" xfId="1" applyNumberFormat="1" applyFont="1" applyFill="1" applyBorder="1"/>
    <xf numFmtId="0" fontId="41" fillId="0" borderId="0" xfId="1" applyFont="1"/>
    <xf numFmtId="1" fontId="43" fillId="12" borderId="2" xfId="1" applyNumberFormat="1" applyFont="1" applyFill="1" applyBorder="1"/>
    <xf numFmtId="1" fontId="55" fillId="0" borderId="1" xfId="1" applyNumberFormat="1" applyFont="1" applyBorder="1" applyAlignment="1">
      <alignment wrapText="1"/>
    </xf>
    <xf numFmtId="0" fontId="9" fillId="11" borderId="57" xfId="1" applyFont="1" applyFill="1" applyBorder="1"/>
    <xf numFmtId="0" fontId="7" fillId="0" borderId="61" xfId="1" applyBorder="1" applyAlignment="1">
      <alignment horizontal="right"/>
    </xf>
    <xf numFmtId="0" fontId="7" fillId="0" borderId="61" xfId="1" applyBorder="1"/>
    <xf numFmtId="1" fontId="43" fillId="13" borderId="0" xfId="1" applyNumberFormat="1" applyFont="1" applyFill="1"/>
    <xf numFmtId="1" fontId="43" fillId="13" borderId="0" xfId="1" applyNumberFormat="1" applyFont="1" applyFill="1" applyAlignment="1">
      <alignment wrapText="1"/>
    </xf>
    <xf numFmtId="1" fontId="43" fillId="14" borderId="1" xfId="1" applyNumberFormat="1" applyFont="1" applyFill="1" applyBorder="1"/>
    <xf numFmtId="0" fontId="7" fillId="0" borderId="77" xfId="1" applyBorder="1"/>
    <xf numFmtId="0" fontId="9" fillId="0" borderId="57" xfId="1" applyFont="1" applyBorder="1"/>
    <xf numFmtId="1" fontId="43" fillId="11" borderId="1" xfId="1" applyNumberFormat="1" applyFont="1" applyFill="1" applyBorder="1" applyAlignment="1">
      <alignment wrapText="1"/>
    </xf>
    <xf numFmtId="1" fontId="7" fillId="0" borderId="68" xfId="1" applyNumberFormat="1" applyBorder="1"/>
    <xf numFmtId="1" fontId="43" fillId="14" borderId="3" xfId="1" applyNumberFormat="1" applyFont="1" applyFill="1" applyBorder="1"/>
    <xf numFmtId="10" fontId="55" fillId="15" borderId="1" xfId="1" applyNumberFormat="1" applyFont="1" applyFill="1" applyBorder="1"/>
    <xf numFmtId="1" fontId="43" fillId="12" borderId="3" xfId="1" applyNumberFormat="1" applyFont="1" applyFill="1" applyBorder="1"/>
    <xf numFmtId="1" fontId="43" fillId="0" borderId="1" xfId="1" applyNumberFormat="1" applyFont="1" applyBorder="1" applyAlignment="1">
      <alignment wrapText="1"/>
    </xf>
    <xf numFmtId="1" fontId="7" fillId="0" borderId="79" xfId="1" applyNumberFormat="1" applyBorder="1"/>
    <xf numFmtId="1" fontId="43" fillId="12" borderId="0" xfId="1" applyNumberFormat="1" applyFont="1" applyFill="1"/>
    <xf numFmtId="0" fontId="7" fillId="0" borderId="0" xfId="1" applyAlignment="1">
      <alignment horizontal="right"/>
    </xf>
    <xf numFmtId="0" fontId="7" fillId="7" borderId="0" xfId="1" applyFill="1"/>
    <xf numFmtId="0" fontId="7" fillId="16" borderId="0" xfId="1" applyFill="1"/>
    <xf numFmtId="0" fontId="82" fillId="0" borderId="0" xfId="3" applyFont="1"/>
    <xf numFmtId="0" fontId="81" fillId="0" borderId="0" xfId="3"/>
    <xf numFmtId="2" fontId="81" fillId="0" borderId="0" xfId="3" applyNumberFormat="1"/>
    <xf numFmtId="0" fontId="29" fillId="0" borderId="0" xfId="3" applyFont="1"/>
    <xf numFmtId="0" fontId="12" fillId="0" borderId="0" xfId="3" applyFont="1"/>
    <xf numFmtId="0" fontId="81" fillId="0" borderId="15" xfId="3" applyBorder="1"/>
    <xf numFmtId="0" fontId="81" fillId="0" borderId="15" xfId="3" applyBorder="1" applyAlignment="1">
      <alignment horizontal="center"/>
    </xf>
    <xf numFmtId="0" fontId="7" fillId="0" borderId="15" xfId="3" applyFont="1" applyBorder="1" applyAlignment="1">
      <alignment horizontal="center"/>
    </xf>
    <xf numFmtId="0" fontId="43" fillId="0" borderId="15" xfId="3" applyFont="1" applyBorder="1" applyAlignment="1">
      <alignment wrapText="1"/>
    </xf>
    <xf numFmtId="9" fontId="83" fillId="0" borderId="0" xfId="3" applyNumberFormat="1" applyFont="1"/>
    <xf numFmtId="0" fontId="81" fillId="0" borderId="60" xfId="3" applyBorder="1"/>
    <xf numFmtId="2" fontId="81" fillId="0" borderId="60" xfId="3" applyNumberFormat="1" applyBorder="1"/>
    <xf numFmtId="0" fontId="9" fillId="5" borderId="0" xfId="3" applyFont="1" applyFill="1"/>
    <xf numFmtId="0" fontId="7" fillId="5" borderId="60" xfId="3" applyFont="1" applyFill="1" applyBorder="1"/>
    <xf numFmtId="0" fontId="81" fillId="5" borderId="60" xfId="3" applyFill="1" applyBorder="1"/>
    <xf numFmtId="3" fontId="7" fillId="5" borderId="60" xfId="3" applyNumberFormat="1" applyFont="1" applyFill="1" applyBorder="1"/>
    <xf numFmtId="4" fontId="9" fillId="5" borderId="60" xfId="3" applyNumberFormat="1" applyFont="1" applyFill="1" applyBorder="1"/>
    <xf numFmtId="2" fontId="21" fillId="5" borderId="60" xfId="3" applyNumberFormat="1" applyFont="1" applyFill="1" applyBorder="1"/>
    <xf numFmtId="9" fontId="7" fillId="0" borderId="0" xfId="3" applyNumberFormat="1" applyFont="1"/>
    <xf numFmtId="4" fontId="81" fillId="0" borderId="60" xfId="3" applyNumberFormat="1" applyBorder="1"/>
    <xf numFmtId="2" fontId="21" fillId="0" borderId="60" xfId="3" applyNumberFormat="1" applyFont="1" applyBorder="1"/>
    <xf numFmtId="0" fontId="9" fillId="0" borderId="0" xfId="3" applyFont="1"/>
    <xf numFmtId="0" fontId="9" fillId="0" borderId="60" xfId="3" applyFont="1" applyBorder="1"/>
    <xf numFmtId="4" fontId="9" fillId="0" borderId="60" xfId="3" applyNumberFormat="1" applyFont="1" applyBorder="1"/>
    <xf numFmtId="0" fontId="81" fillId="10" borderId="0" xfId="3" applyFill="1"/>
    <xf numFmtId="0" fontId="43" fillId="10" borderId="0" xfId="3" applyFont="1" applyFill="1"/>
    <xf numFmtId="0" fontId="81" fillId="10" borderId="60" xfId="3" applyFill="1" applyBorder="1"/>
    <xf numFmtId="4" fontId="81" fillId="10" borderId="60" xfId="3" applyNumberFormat="1" applyFill="1" applyBorder="1"/>
    <xf numFmtId="10" fontId="81" fillId="0" borderId="0" xfId="3" applyNumberFormat="1"/>
    <xf numFmtId="4" fontId="81" fillId="4" borderId="60" xfId="3" applyNumberFormat="1" applyFill="1" applyBorder="1"/>
    <xf numFmtId="0" fontId="7" fillId="0" borderId="0" xfId="3" applyFont="1"/>
    <xf numFmtId="4" fontId="7" fillId="4" borderId="60" xfId="3" applyNumberFormat="1" applyFont="1" applyFill="1" applyBorder="1"/>
    <xf numFmtId="0" fontId="7" fillId="10" borderId="60" xfId="3" applyFont="1" applyFill="1" applyBorder="1"/>
    <xf numFmtId="0" fontId="7" fillId="5" borderId="0" xfId="3" applyFont="1" applyFill="1" applyAlignment="1">
      <alignment horizontal="right"/>
    </xf>
    <xf numFmtId="4" fontId="81" fillId="5" borderId="60" xfId="3" applyNumberFormat="1" applyFill="1" applyBorder="1"/>
    <xf numFmtId="4" fontId="7" fillId="5" borderId="60" xfId="3" applyNumberFormat="1" applyFont="1" applyFill="1" applyBorder="1"/>
    <xf numFmtId="0" fontId="43" fillId="0" borderId="0" xfId="3" applyFont="1"/>
    <xf numFmtId="0" fontId="7" fillId="0" borderId="0" xfId="3" applyFont="1" applyAlignment="1">
      <alignment horizontal="right"/>
    </xf>
    <xf numFmtId="9" fontId="81" fillId="0" borderId="60" xfId="3" applyNumberFormat="1" applyBorder="1"/>
    <xf numFmtId="4" fontId="81" fillId="0" borderId="61" xfId="3" applyNumberFormat="1" applyBorder="1"/>
    <xf numFmtId="4" fontId="81" fillId="0" borderId="0" xfId="3" applyNumberFormat="1"/>
    <xf numFmtId="4" fontId="7" fillId="0" borderId="61" xfId="3" applyNumberFormat="1" applyFont="1" applyBorder="1"/>
    <xf numFmtId="4" fontId="7" fillId="0" borderId="60" xfId="3" applyNumberFormat="1" applyFont="1" applyBorder="1"/>
    <xf numFmtId="0" fontId="21" fillId="0" borderId="5" xfId="3" applyFont="1" applyBorder="1"/>
    <xf numFmtId="0" fontId="21" fillId="0" borderId="49" xfId="3" applyFont="1" applyBorder="1"/>
    <xf numFmtId="0" fontId="21" fillId="0" borderId="19" xfId="3" applyFont="1" applyBorder="1"/>
    <xf numFmtId="4" fontId="21" fillId="0" borderId="19" xfId="3" applyNumberFormat="1" applyFont="1" applyBorder="1"/>
    <xf numFmtId="4" fontId="21" fillId="0" borderId="52" xfId="3" applyNumberFormat="1" applyFont="1" applyBorder="1"/>
    <xf numFmtId="2" fontId="9" fillId="0" borderId="20" xfId="3" applyNumberFormat="1" applyFont="1" applyBorder="1"/>
    <xf numFmtId="0" fontId="29" fillId="10" borderId="0" xfId="3" applyFont="1" applyFill="1"/>
    <xf numFmtId="0" fontId="9" fillId="10" borderId="0" xfId="3" applyFont="1" applyFill="1"/>
    <xf numFmtId="0" fontId="9" fillId="10" borderId="60" xfId="3" applyFont="1" applyFill="1" applyBorder="1"/>
    <xf numFmtId="4" fontId="9" fillId="10" borderId="60" xfId="3" applyNumberFormat="1" applyFont="1" applyFill="1" applyBorder="1"/>
    <xf numFmtId="4" fontId="9" fillId="10" borderId="1" xfId="3" applyNumberFormat="1" applyFont="1" applyFill="1" applyBorder="1"/>
    <xf numFmtId="2" fontId="20" fillId="10" borderId="62" xfId="3" applyNumberFormat="1" applyFont="1" applyFill="1" applyBorder="1"/>
    <xf numFmtId="0" fontId="11" fillId="0" borderId="0" xfId="3" quotePrefix="1" applyFont="1"/>
    <xf numFmtId="0" fontId="32" fillId="0" borderId="0" xfId="3" applyFont="1"/>
    <xf numFmtId="2" fontId="24" fillId="0" borderId="0" xfId="3" applyNumberFormat="1" applyFont="1"/>
    <xf numFmtId="3" fontId="81" fillId="0" borderId="0" xfId="3" applyNumberFormat="1"/>
    <xf numFmtId="0" fontId="25" fillId="0" borderId="0" xfId="3" applyFont="1"/>
    <xf numFmtId="2" fontId="25" fillId="0" borderId="0" xfId="3" applyNumberFormat="1" applyFont="1"/>
    <xf numFmtId="169" fontId="81" fillId="0" borderId="0" xfId="3" applyNumberFormat="1"/>
    <xf numFmtId="14" fontId="0" fillId="0" borderId="64" xfId="0" applyNumberFormat="1" applyBorder="1"/>
    <xf numFmtId="167" fontId="0" fillId="0" borderId="55" xfId="0" applyNumberFormat="1" applyBorder="1"/>
    <xf numFmtId="167" fontId="0" fillId="0" borderId="96" xfId="0" applyNumberFormat="1" applyBorder="1"/>
    <xf numFmtId="2" fontId="0" fillId="0" borderId="97" xfId="0" applyNumberFormat="1" applyBorder="1"/>
    <xf numFmtId="14" fontId="0" fillId="0" borderId="3" xfId="0" applyNumberFormat="1" applyBorder="1"/>
    <xf numFmtId="14" fontId="0" fillId="0" borderId="98" xfId="0" applyNumberFormat="1" applyBorder="1"/>
    <xf numFmtId="167" fontId="0" fillId="0" borderId="3" xfId="0" applyNumberFormat="1" applyBorder="1"/>
    <xf numFmtId="167" fontId="0" fillId="0" borderId="1" xfId="0" applyNumberFormat="1" applyBorder="1"/>
    <xf numFmtId="167" fontId="0" fillId="0" borderId="98" xfId="0" applyNumberFormat="1" applyBorder="1"/>
    <xf numFmtId="168" fontId="46" fillId="0" borderId="1" xfId="0" applyNumberFormat="1" applyFont="1" applyBorder="1"/>
    <xf numFmtId="168" fontId="46" fillId="0" borderId="3" xfId="0" applyNumberFormat="1" applyFont="1" applyBorder="1"/>
    <xf numFmtId="168" fontId="46" fillId="0" borderId="63" xfId="0" applyNumberFormat="1" applyFont="1" applyBorder="1"/>
    <xf numFmtId="168" fontId="46" fillId="4" borderId="3" xfId="0" applyNumberFormat="1" applyFont="1" applyFill="1" applyBorder="1"/>
    <xf numFmtId="168" fontId="46" fillId="4" borderId="63" xfId="0" applyNumberFormat="1" applyFont="1" applyFill="1" applyBorder="1"/>
    <xf numFmtId="0" fontId="0" fillId="0" borderId="64" xfId="0" applyBorder="1"/>
    <xf numFmtId="2" fontId="0" fillId="0" borderId="64" xfId="0" applyNumberFormat="1" applyBorder="1"/>
    <xf numFmtId="0" fontId="0" fillId="10" borderId="64" xfId="0" applyFill="1" applyBorder="1"/>
    <xf numFmtId="0" fontId="0" fillId="5" borderId="64" xfId="0" applyFill="1" applyBorder="1"/>
    <xf numFmtId="0" fontId="0" fillId="5" borderId="99" xfId="0" applyFill="1" applyBorder="1"/>
    <xf numFmtId="0" fontId="3" fillId="10" borderId="23" xfId="0" applyFont="1" applyFill="1" applyBorder="1"/>
    <xf numFmtId="0" fontId="3" fillId="14" borderId="48" xfId="0" applyFont="1" applyFill="1" applyBorder="1"/>
    <xf numFmtId="0" fontId="0" fillId="5" borderId="51" xfId="0" applyFill="1" applyBorder="1" applyAlignment="1">
      <alignment horizontal="center"/>
    </xf>
    <xf numFmtId="0" fontId="56" fillId="5" borderId="69" xfId="0" applyFont="1" applyFill="1" applyBorder="1"/>
    <xf numFmtId="0" fontId="0" fillId="0" borderId="100" xfId="0" applyBorder="1"/>
    <xf numFmtId="166" fontId="47" fillId="0" borderId="101" xfId="0" applyNumberFormat="1" applyFont="1" applyBorder="1"/>
    <xf numFmtId="2" fontId="47" fillId="0" borderId="101" xfId="0" applyNumberFormat="1" applyFont="1" applyBorder="1"/>
    <xf numFmtId="0" fontId="0" fillId="0" borderId="99" xfId="0" applyBorder="1"/>
    <xf numFmtId="0" fontId="70" fillId="0" borderId="31" xfId="0" applyFont="1" applyBorder="1"/>
    <xf numFmtId="0" fontId="62" fillId="0" borderId="49" xfId="0" applyFont="1" applyBorder="1"/>
    <xf numFmtId="2" fontId="62" fillId="0" borderId="23" xfId="0" applyNumberFormat="1" applyFont="1" applyBorder="1"/>
    <xf numFmtId="0" fontId="62" fillId="0" borderId="26" xfId="0" applyFont="1" applyBorder="1"/>
    <xf numFmtId="0" fontId="62" fillId="0" borderId="25" xfId="0" applyFont="1" applyBorder="1"/>
    <xf numFmtId="0" fontId="69" fillId="0" borderId="102" xfId="0" applyFont="1" applyBorder="1"/>
    <xf numFmtId="0" fontId="64" fillId="0" borderId="103" xfId="0" applyFont="1" applyBorder="1"/>
    <xf numFmtId="0" fontId="56" fillId="0" borderId="104" xfId="0" applyFont="1" applyBorder="1"/>
    <xf numFmtId="0" fontId="84" fillId="0" borderId="0" xfId="0" applyFont="1"/>
    <xf numFmtId="0" fontId="56" fillId="5" borderId="74" xfId="0" applyFont="1" applyFill="1" applyBorder="1"/>
    <xf numFmtId="0" fontId="47" fillId="0" borderId="28" xfId="0" applyFont="1" applyBorder="1"/>
    <xf numFmtId="166" fontId="68" fillId="0" borderId="0" xfId="0" applyNumberFormat="1" applyFont="1"/>
    <xf numFmtId="0" fontId="62" fillId="0" borderId="28" xfId="0" applyFont="1" applyBorder="1"/>
    <xf numFmtId="2" fontId="62" fillId="0" borderId="29" xfId="0" applyNumberFormat="1" applyFont="1" applyBorder="1"/>
    <xf numFmtId="0" fontId="85" fillId="0" borderId="5" xfId="0" applyFont="1" applyBorder="1"/>
    <xf numFmtId="0" fontId="69" fillId="0" borderId="84" xfId="0" applyFont="1" applyBorder="1"/>
    <xf numFmtId="2" fontId="64" fillId="0" borderId="45" xfId="0" applyNumberFormat="1" applyFont="1" applyBorder="1"/>
    <xf numFmtId="0" fontId="56" fillId="0" borderId="46" xfId="0" applyFont="1" applyBorder="1"/>
    <xf numFmtId="17" fontId="0" fillId="0" borderId="0" xfId="0" applyNumberFormat="1"/>
    <xf numFmtId="0" fontId="86" fillId="0" borderId="28" xfId="1" applyFont="1" applyBorder="1"/>
    <xf numFmtId="2" fontId="32" fillId="5" borderId="51" xfId="1" applyNumberFormat="1" applyFont="1" applyFill="1" applyBorder="1"/>
    <xf numFmtId="2" fontId="15" fillId="5" borderId="52" xfId="1" applyNumberFormat="1" applyFont="1" applyFill="1" applyBorder="1"/>
    <xf numFmtId="0" fontId="7" fillId="18" borderId="22" xfId="1" applyFill="1" applyBorder="1"/>
    <xf numFmtId="0" fontId="31" fillId="8" borderId="9" xfId="1" applyFont="1" applyFill="1" applyBorder="1"/>
    <xf numFmtId="0" fontId="7" fillId="18" borderId="53" xfId="1" applyFill="1" applyBorder="1"/>
    <xf numFmtId="0" fontId="7" fillId="18" borderId="12" xfId="1" applyFill="1" applyBorder="1"/>
    <xf numFmtId="0" fontId="7" fillId="18" borderId="54" xfId="1" applyFill="1" applyBorder="1"/>
    <xf numFmtId="0" fontId="19" fillId="0" borderId="9" xfId="1" applyFont="1" applyBorder="1"/>
    <xf numFmtId="0" fontId="7" fillId="18" borderId="15" xfId="1" applyFill="1" applyBorder="1"/>
    <xf numFmtId="0" fontId="7" fillId="18" borderId="58" xfId="1" applyFill="1" applyBorder="1"/>
    <xf numFmtId="0" fontId="7" fillId="18" borderId="57" xfId="1" applyFill="1" applyBorder="1"/>
    <xf numFmtId="0" fontId="7" fillId="0" borderId="50" xfId="1" applyBorder="1"/>
    <xf numFmtId="0" fontId="19" fillId="0" borderId="48" xfId="1" applyFont="1" applyBorder="1"/>
    <xf numFmtId="0" fontId="10" fillId="0" borderId="26" xfId="1" applyFont="1" applyBorder="1" applyAlignment="1">
      <alignment horizontal="centerContinuous"/>
    </xf>
    <xf numFmtId="0" fontId="0" fillId="0" borderId="7" xfId="0" applyBorder="1" applyAlignment="1">
      <alignment horizontal="centerContinuous"/>
    </xf>
    <xf numFmtId="0" fontId="38" fillId="0" borderId="105" xfId="1" applyFont="1" applyBorder="1"/>
    <xf numFmtId="0" fontId="7" fillId="0" borderId="106" xfId="1" applyBorder="1"/>
    <xf numFmtId="0" fontId="7" fillId="0" borderId="107" xfId="1" applyBorder="1"/>
    <xf numFmtId="0" fontId="7" fillId="0" borderId="108" xfId="1" applyBorder="1"/>
    <xf numFmtId="0" fontId="24" fillId="6" borderId="29" xfId="1" applyFont="1" applyFill="1" applyBorder="1"/>
    <xf numFmtId="3" fontId="10" fillId="0" borderId="48" xfId="1" applyNumberFormat="1" applyFont="1" applyBorder="1"/>
    <xf numFmtId="3" fontId="29" fillId="0" borderId="48" xfId="1" applyNumberFormat="1" applyFont="1" applyBorder="1" applyAlignment="1">
      <alignment wrapText="1"/>
    </xf>
    <xf numFmtId="3" fontId="29" fillId="0" borderId="48" xfId="1" applyNumberFormat="1" applyFont="1" applyBorder="1"/>
    <xf numFmtId="3" fontId="9" fillId="0" borderId="48" xfId="1" applyNumberFormat="1" applyFont="1" applyBorder="1" applyAlignment="1">
      <alignment wrapText="1"/>
    </xf>
    <xf numFmtId="2" fontId="32" fillId="4" borderId="48" xfId="1" applyNumberFormat="1" applyFont="1" applyFill="1" applyBorder="1"/>
    <xf numFmtId="2" fontId="25" fillId="0" borderId="48" xfId="1" applyNumberFormat="1" applyFont="1" applyBorder="1"/>
    <xf numFmtId="2" fontId="15" fillId="4" borderId="23" xfId="1" applyNumberFormat="1" applyFont="1" applyFill="1" applyBorder="1"/>
    <xf numFmtId="0" fontId="25" fillId="0" borderId="109" xfId="1" applyFont="1" applyBorder="1"/>
    <xf numFmtId="0" fontId="32" fillId="0" borderId="48" xfId="1" applyFont="1" applyBorder="1"/>
    <xf numFmtId="0" fontId="25" fillId="0" borderId="95" xfId="1" applyFont="1" applyBorder="1"/>
    <xf numFmtId="2" fontId="32" fillId="4" borderId="110" xfId="1" applyNumberFormat="1" applyFont="1" applyFill="1" applyBorder="1"/>
    <xf numFmtId="0" fontId="25" fillId="0" borderId="111" xfId="1" applyFont="1" applyBorder="1"/>
    <xf numFmtId="2" fontId="32" fillId="0" borderId="48" xfId="1" applyNumberFormat="1" applyFont="1" applyBorder="1"/>
    <xf numFmtId="0" fontId="25" fillId="0" borderId="48" xfId="1" applyFont="1" applyBorder="1"/>
    <xf numFmtId="0" fontId="25" fillId="0" borderId="47" xfId="1" applyFont="1" applyBorder="1"/>
    <xf numFmtId="2" fontId="15" fillId="8" borderId="23" xfId="1" applyNumberFormat="1" applyFont="1" applyFill="1" applyBorder="1"/>
    <xf numFmtId="0" fontId="31" fillId="0" borderId="5" xfId="1" applyFont="1" applyBorder="1" applyAlignment="1">
      <alignment wrapText="1"/>
    </xf>
    <xf numFmtId="2" fontId="42" fillId="0" borderId="49" xfId="1" applyNumberFormat="1" applyFont="1" applyBorder="1"/>
    <xf numFmtId="2" fontId="42" fillId="0" borderId="112" xfId="1" applyNumberFormat="1" applyFont="1" applyBorder="1"/>
    <xf numFmtId="2" fontId="7" fillId="0" borderId="49" xfId="1" applyNumberFormat="1" applyBorder="1"/>
    <xf numFmtId="2" fontId="42" fillId="0" borderId="23" xfId="1" applyNumberFormat="1" applyFont="1" applyBorder="1"/>
    <xf numFmtId="0" fontId="81" fillId="0" borderId="0" xfId="3" applyAlignment="1">
      <alignment horizontal="right"/>
    </xf>
    <xf numFmtId="0" fontId="81" fillId="0" borderId="117" xfId="3" applyBorder="1" applyAlignment="1">
      <alignment horizontal="right"/>
    </xf>
    <xf numFmtId="170" fontId="81" fillId="0" borderId="117" xfId="3" applyNumberFormat="1" applyBorder="1" applyAlignment="1">
      <alignment horizontal="right" wrapText="1"/>
    </xf>
    <xf numFmtId="0" fontId="65" fillId="0" borderId="0" xfId="3" applyFont="1" applyAlignment="1">
      <alignment horizontal="left"/>
    </xf>
    <xf numFmtId="170" fontId="81" fillId="0" borderId="0" xfId="3" applyNumberFormat="1"/>
    <xf numFmtId="170" fontId="87" fillId="0" borderId="0" xfId="3" applyNumberFormat="1" applyFont="1"/>
    <xf numFmtId="170" fontId="88" fillId="0" borderId="0" xfId="3" applyNumberFormat="1" applyFont="1" applyAlignment="1">
      <alignment horizontal="center"/>
    </xf>
    <xf numFmtId="0" fontId="88" fillId="0" borderId="0" xfId="3" applyFont="1" applyAlignment="1">
      <alignment horizontal="center"/>
    </xf>
    <xf numFmtId="0" fontId="89" fillId="0" borderId="1" xfId="3" applyFont="1" applyBorder="1"/>
    <xf numFmtId="0" fontId="89" fillId="0" borderId="124" xfId="3" applyFont="1" applyBorder="1" applyAlignment="1">
      <alignment horizontal="center"/>
    </xf>
    <xf numFmtId="0" fontId="89" fillId="19" borderId="124" xfId="3" applyFont="1" applyFill="1" applyBorder="1" applyAlignment="1">
      <alignment horizontal="center"/>
    </xf>
    <xf numFmtId="170" fontId="89" fillId="0" borderId="124" xfId="3" applyNumberFormat="1" applyFont="1" applyBorder="1" applyAlignment="1">
      <alignment horizontal="center" vertical="center"/>
    </xf>
    <xf numFmtId="170" fontId="89" fillId="0" borderId="129" xfId="3" applyNumberFormat="1" applyFont="1" applyBorder="1" applyAlignment="1">
      <alignment horizontal="center"/>
    </xf>
    <xf numFmtId="0" fontId="85" fillId="0" borderId="0" xfId="0" applyFont="1"/>
    <xf numFmtId="0" fontId="85" fillId="0" borderId="113" xfId="3" applyFont="1" applyBorder="1" applyAlignment="1">
      <alignment horizontal="right"/>
    </xf>
    <xf numFmtId="0" fontId="90" fillId="0" borderId="118" xfId="3" applyFont="1" applyBorder="1"/>
    <xf numFmtId="0" fontId="57" fillId="0" borderId="1" xfId="3" applyFont="1" applyBorder="1"/>
    <xf numFmtId="14" fontId="90" fillId="0" borderId="117" xfId="3" applyNumberFormat="1" applyFont="1" applyBorder="1" applyAlignment="1">
      <alignment horizontal="right" wrapText="1"/>
    </xf>
    <xf numFmtId="0" fontId="57" fillId="19" borderId="76" xfId="3" applyFont="1" applyFill="1" applyBorder="1" applyAlignment="1">
      <alignment horizontal="center"/>
    </xf>
    <xf numFmtId="170" fontId="90" fillId="0" borderId="117" xfId="3" applyNumberFormat="1" applyFont="1" applyBorder="1" applyAlignment="1">
      <alignment horizontal="right" wrapText="1"/>
    </xf>
    <xf numFmtId="0" fontId="57" fillId="0" borderId="49" xfId="3" applyFont="1" applyBorder="1" applyAlignment="1">
      <alignment horizontal="center"/>
    </xf>
    <xf numFmtId="0" fontId="57" fillId="19" borderId="126" xfId="3" applyFont="1" applyFill="1" applyBorder="1" applyAlignment="1">
      <alignment horizontal="center"/>
    </xf>
    <xf numFmtId="170" fontId="57" fillId="19" borderId="0" xfId="3" applyNumberFormat="1" applyFont="1" applyFill="1" applyAlignment="1">
      <alignment horizontal="center" vertical="center"/>
    </xf>
    <xf numFmtId="0" fontId="57" fillId="19" borderId="0" xfId="3" applyFont="1" applyFill="1" applyAlignment="1">
      <alignment horizontal="center"/>
    </xf>
    <xf numFmtId="170" fontId="57" fillId="19" borderId="92" xfId="3" applyNumberFormat="1" applyFont="1" applyFill="1" applyBorder="1" applyAlignment="1">
      <alignment horizontal="center"/>
    </xf>
    <xf numFmtId="0" fontId="91" fillId="0" borderId="122" xfId="3" applyFont="1" applyBorder="1" applyAlignment="1">
      <alignment textRotation="89" wrapText="1"/>
    </xf>
    <xf numFmtId="0" fontId="91" fillId="0" borderId="78" xfId="3" applyFont="1" applyBorder="1" applyAlignment="1">
      <alignment textRotation="89" wrapText="1"/>
    </xf>
    <xf numFmtId="0" fontId="71" fillId="0" borderId="0" xfId="3" applyFont="1"/>
    <xf numFmtId="0" fontId="57" fillId="19" borderId="131" xfId="3" applyFont="1" applyFill="1" applyBorder="1" applyAlignment="1">
      <alignment horizontal="center"/>
    </xf>
    <xf numFmtId="170" fontId="4" fillId="0" borderId="115" xfId="3" applyNumberFormat="1" applyFont="1" applyBorder="1" applyAlignment="1">
      <alignment horizontal="center" vertical="center"/>
    </xf>
    <xf numFmtId="0" fontId="57" fillId="0" borderId="132" xfId="3" applyFont="1" applyBorder="1" applyAlignment="1">
      <alignment horizontal="center" vertical="center"/>
    </xf>
    <xf numFmtId="0" fontId="57" fillId="19" borderId="132" xfId="3" applyFont="1" applyFill="1" applyBorder="1" applyAlignment="1">
      <alignment horizontal="center"/>
    </xf>
    <xf numFmtId="0" fontId="85" fillId="0" borderId="133" xfId="3" applyFont="1" applyBorder="1"/>
    <xf numFmtId="0" fontId="57" fillId="0" borderId="119" xfId="3" applyFont="1" applyBorder="1" applyAlignment="1">
      <alignment horizontal="center"/>
    </xf>
    <xf numFmtId="0" fontId="57" fillId="0" borderId="116" xfId="3" applyFont="1" applyBorder="1" applyAlignment="1">
      <alignment horizontal="center"/>
    </xf>
    <xf numFmtId="14" fontId="90" fillId="0" borderId="116" xfId="3" applyNumberFormat="1" applyFont="1" applyBorder="1" applyAlignment="1">
      <alignment horizontal="right" wrapText="1"/>
    </xf>
    <xf numFmtId="170" fontId="57" fillId="0" borderId="128" xfId="3" applyNumberFormat="1" applyFont="1" applyBorder="1" applyAlignment="1">
      <alignment horizontal="center"/>
    </xf>
    <xf numFmtId="14" fontId="90" fillId="0" borderId="134" xfId="3" applyNumberFormat="1" applyFont="1" applyBorder="1" applyAlignment="1">
      <alignment horizontal="right" wrapText="1"/>
    </xf>
    <xf numFmtId="0" fontId="42" fillId="0" borderId="130" xfId="3" applyFont="1" applyBorder="1" applyAlignment="1">
      <alignment wrapText="1"/>
    </xf>
    <xf numFmtId="0" fontId="21" fillId="0" borderId="4" xfId="3" applyFont="1" applyBorder="1"/>
    <xf numFmtId="0" fontId="3" fillId="0" borderId="0" xfId="3" applyFont="1"/>
    <xf numFmtId="0" fontId="92" fillId="0" borderId="121" xfId="3" applyFont="1" applyBorder="1" applyAlignment="1">
      <alignment horizontal="right" wrapText="1"/>
    </xf>
    <xf numFmtId="0" fontId="92" fillId="0" borderId="127" xfId="3" applyFont="1" applyBorder="1" applyAlignment="1">
      <alignment horizontal="right" wrapText="1"/>
    </xf>
    <xf numFmtId="0" fontId="56" fillId="0" borderId="117" xfId="3" applyFont="1" applyBorder="1" applyAlignment="1">
      <alignment horizontal="right" wrapText="1"/>
    </xf>
    <xf numFmtId="2" fontId="63" fillId="4" borderId="21" xfId="0" applyNumberFormat="1" applyFont="1" applyFill="1" applyBorder="1"/>
    <xf numFmtId="0" fontId="93" fillId="0" borderId="26" xfId="0" applyFont="1" applyBorder="1"/>
    <xf numFmtId="0" fontId="94" fillId="8" borderId="90" xfId="0" applyFont="1" applyFill="1" applyBorder="1"/>
    <xf numFmtId="0" fontId="94" fillId="14" borderId="91" xfId="0" applyFont="1" applyFill="1" applyBorder="1"/>
    <xf numFmtId="0" fontId="94" fillId="14" borderId="78" xfId="0" applyFont="1" applyFill="1" applyBorder="1"/>
    <xf numFmtId="0" fontId="94" fillId="2" borderId="13" xfId="0" applyFont="1" applyFill="1" applyBorder="1"/>
    <xf numFmtId="0" fontId="94" fillId="14" borderId="14" xfId="0" applyFont="1" applyFill="1" applyBorder="1"/>
    <xf numFmtId="0" fontId="95" fillId="0" borderId="90" xfId="0" applyFont="1" applyBorder="1"/>
    <xf numFmtId="0" fontId="95" fillId="0" borderId="78" xfId="0" applyFont="1" applyBorder="1"/>
    <xf numFmtId="0" fontId="95" fillId="0" borderId="91" xfId="0" applyFont="1" applyBorder="1"/>
    <xf numFmtId="0" fontId="95" fillId="0" borderId="79" xfId="0" applyFont="1" applyBorder="1"/>
    <xf numFmtId="0" fontId="95" fillId="0" borderId="0" xfId="0" applyFont="1"/>
    <xf numFmtId="0" fontId="96" fillId="0" borderId="0" xfId="0" applyFont="1"/>
    <xf numFmtId="0" fontId="62" fillId="0" borderId="15" xfId="4" applyFont="1" applyBorder="1"/>
    <xf numFmtId="0" fontId="52" fillId="0" borderId="1" xfId="4" applyFont="1" applyBorder="1"/>
    <xf numFmtId="0" fontId="63" fillId="0" borderId="114" xfId="4" applyFont="1" applyBorder="1"/>
    <xf numFmtId="0" fontId="63" fillId="0" borderId="115" xfId="4" applyFont="1" applyBorder="1"/>
    <xf numFmtId="0" fontId="63" fillId="0" borderId="135" xfId="4" applyFont="1" applyBorder="1"/>
    <xf numFmtId="0" fontId="63" fillId="0" borderId="1" xfId="4" applyFont="1" applyBorder="1"/>
    <xf numFmtId="0" fontId="97" fillId="0" borderId="117" xfId="4" applyFont="1" applyBorder="1"/>
    <xf numFmtId="0" fontId="89" fillId="0" borderId="15" xfId="4" applyFont="1" applyBorder="1" applyAlignment="1">
      <alignment horizontal="center"/>
    </xf>
    <xf numFmtId="0" fontId="89" fillId="0" borderId="136" xfId="4" applyFont="1" applyBorder="1" applyAlignment="1">
      <alignment horizontal="center"/>
    </xf>
    <xf numFmtId="0" fontId="97" fillId="0" borderId="135" xfId="4" applyFont="1" applyBorder="1"/>
    <xf numFmtId="0" fontId="63" fillId="0" borderId="125" xfId="4" applyFont="1" applyBorder="1"/>
    <xf numFmtId="170" fontId="98" fillId="0" borderId="135" xfId="4" applyNumberFormat="1" applyFont="1" applyBorder="1" applyAlignment="1">
      <alignment horizontal="left"/>
    </xf>
    <xf numFmtId="171" fontId="63" fillId="0" borderId="1" xfId="4" applyNumberFormat="1" applyFont="1" applyBorder="1" applyAlignment="1">
      <alignment horizontal="center"/>
    </xf>
    <xf numFmtId="0" fontId="99" fillId="0" borderId="125" xfId="4" applyFont="1" applyBorder="1"/>
    <xf numFmtId="0" fontId="63" fillId="0" borderId="1" xfId="4" applyFont="1" applyBorder="1" applyAlignment="1">
      <alignment horizontal="center"/>
    </xf>
    <xf numFmtId="171" fontId="63" fillId="0" borderId="15" xfId="4" applyNumberFormat="1" applyFont="1" applyBorder="1" applyAlignment="1">
      <alignment horizontal="center"/>
    </xf>
    <xf numFmtId="0" fontId="99" fillId="0" borderId="136" xfId="4" applyFont="1" applyBorder="1"/>
    <xf numFmtId="170" fontId="98" fillId="0" borderId="120" xfId="4" applyNumberFormat="1" applyFont="1" applyBorder="1" applyAlignment="1">
      <alignment horizontal="left"/>
    </xf>
    <xf numFmtId="0" fontId="100" fillId="0" borderId="18" xfId="4" applyFont="1" applyBorder="1" applyAlignment="1">
      <alignment horizontal="right"/>
    </xf>
    <xf numFmtId="171" fontId="100" fillId="0" borderId="19" xfId="4" applyNumberFormat="1" applyFont="1" applyBorder="1" applyAlignment="1">
      <alignment horizontal="center"/>
    </xf>
    <xf numFmtId="171" fontId="101" fillId="0" borderId="137" xfId="4" applyNumberFormat="1" applyFont="1" applyBorder="1" applyAlignment="1">
      <alignment horizontal="center"/>
    </xf>
    <xf numFmtId="0" fontId="63" fillId="0" borderId="6" xfId="4" applyFont="1" applyBorder="1"/>
    <xf numFmtId="171" fontId="63" fillId="0" borderId="6" xfId="4" applyNumberFormat="1" applyFont="1" applyBorder="1" applyAlignment="1">
      <alignment horizontal="center"/>
    </xf>
    <xf numFmtId="0" fontId="99" fillId="0" borderId="123" xfId="4" applyFont="1" applyBorder="1"/>
    <xf numFmtId="0" fontId="89" fillId="0" borderId="6" xfId="4" applyFont="1" applyBorder="1"/>
    <xf numFmtId="0" fontId="89" fillId="0" borderId="6" xfId="4" applyFont="1" applyBorder="1" applyAlignment="1">
      <alignment horizontal="center"/>
    </xf>
    <xf numFmtId="0" fontId="97" fillId="0" borderId="105" xfId="4" applyFont="1" applyBorder="1"/>
    <xf numFmtId="0" fontId="97" fillId="0" borderId="138" xfId="4" applyFont="1" applyBorder="1" applyAlignment="1">
      <alignment horizontal="center"/>
    </xf>
    <xf numFmtId="171" fontId="89" fillId="0" borderId="138" xfId="4" applyNumberFormat="1" applyFont="1" applyBorder="1" applyAlignment="1">
      <alignment horizontal="center"/>
    </xf>
    <xf numFmtId="171" fontId="89" fillId="0" borderId="132" xfId="4" applyNumberFormat="1" applyFont="1" applyBorder="1" applyAlignment="1">
      <alignment horizontal="center"/>
    </xf>
    <xf numFmtId="0" fontId="63" fillId="0" borderId="114" xfId="0" applyFont="1" applyBorder="1"/>
    <xf numFmtId="0" fontId="63" fillId="0" borderId="0" xfId="4" applyFont="1"/>
    <xf numFmtId="0" fontId="63" fillId="0" borderId="138" xfId="0" applyFont="1" applyBorder="1"/>
    <xf numFmtId="0" fontId="103" fillId="0" borderId="0" xfId="0" applyFont="1"/>
    <xf numFmtId="9" fontId="102" fillId="0" borderId="0" xfId="1" quotePrefix="1" applyNumberFormat="1" applyFont="1" applyAlignment="1">
      <alignment horizontal="right" vertical="center" wrapText="1"/>
    </xf>
    <xf numFmtId="3" fontId="9" fillId="2" borderId="49" xfId="0" applyNumberFormat="1" applyFont="1" applyFill="1" applyBorder="1" applyAlignment="1">
      <alignment wrapText="1"/>
    </xf>
    <xf numFmtId="3" fontId="11" fillId="2" borderId="79" xfId="0" quotePrefix="1" applyNumberFormat="1" applyFont="1" applyFill="1" applyBorder="1"/>
    <xf numFmtId="3" fontId="10" fillId="2" borderId="0" xfId="0" applyNumberFormat="1" applyFont="1" applyFill="1" applyAlignment="1">
      <alignment wrapText="1"/>
    </xf>
    <xf numFmtId="10" fontId="7" fillId="0" borderId="113" xfId="1" applyNumberFormat="1" applyBorder="1"/>
    <xf numFmtId="0" fontId="7" fillId="0" borderId="114" xfId="1" applyBorder="1"/>
    <xf numFmtId="0" fontId="7" fillId="0" borderId="115" xfId="1" applyBorder="1"/>
    <xf numFmtId="3" fontId="104" fillId="4" borderId="7" xfId="0" quotePrefix="1" applyNumberFormat="1" applyFont="1" applyFill="1" applyBorder="1" applyAlignment="1">
      <alignment wrapText="1"/>
    </xf>
    <xf numFmtId="10" fontId="7" fillId="0" borderId="117" xfId="1" applyNumberFormat="1" applyBorder="1"/>
    <xf numFmtId="0" fontId="7" fillId="0" borderId="139" xfId="1" applyBorder="1"/>
    <xf numFmtId="3" fontId="104" fillId="4" borderId="1" xfId="0" quotePrefix="1" applyNumberFormat="1" applyFont="1" applyFill="1" applyBorder="1" applyAlignment="1">
      <alignment wrapText="1"/>
    </xf>
    <xf numFmtId="0" fontId="12" fillId="0" borderId="140" xfId="1" applyFont="1" applyBorder="1"/>
    <xf numFmtId="1" fontId="105" fillId="4" borderId="8" xfId="0" applyNumberFormat="1" applyFont="1" applyFill="1" applyBorder="1" applyAlignment="1">
      <alignment horizontal="center"/>
    </xf>
    <xf numFmtId="0" fontId="106" fillId="0" borderId="141" xfId="1" applyFont="1" applyBorder="1" applyAlignment="1">
      <alignment horizontal="center" vertical="center" wrapText="1"/>
    </xf>
    <xf numFmtId="2" fontId="15" fillId="0" borderId="49" xfId="1" applyNumberFormat="1" applyFont="1" applyBorder="1"/>
    <xf numFmtId="3" fontId="12" fillId="0" borderId="50" xfId="1" applyNumberFormat="1" applyFont="1" applyBorder="1"/>
    <xf numFmtId="3" fontId="12" fillId="0" borderId="5" xfId="1" applyNumberFormat="1" applyFont="1" applyBorder="1" applyAlignment="1">
      <alignment horizontal="centerContinuous"/>
    </xf>
    <xf numFmtId="0" fontId="23" fillId="0" borderId="23" xfId="1" applyFont="1" applyBorder="1" applyAlignment="1">
      <alignment horizontal="centerContinuous"/>
    </xf>
    <xf numFmtId="1" fontId="105" fillId="4" borderId="10" xfId="0" applyNumberFormat="1" applyFont="1" applyFill="1" applyBorder="1" applyAlignment="1">
      <alignment horizontal="center"/>
    </xf>
    <xf numFmtId="0" fontId="19" fillId="18" borderId="3" xfId="1" applyFont="1" applyFill="1" applyBorder="1"/>
    <xf numFmtId="0" fontId="12" fillId="0" borderId="142" xfId="1" applyFont="1" applyBorder="1" applyAlignment="1">
      <alignment horizontal="center"/>
    </xf>
    <xf numFmtId="0" fontId="19" fillId="0" borderId="79" xfId="1" applyFont="1" applyBorder="1"/>
    <xf numFmtId="170" fontId="10" fillId="0" borderId="90" xfId="1" applyNumberFormat="1" applyFont="1" applyBorder="1"/>
    <xf numFmtId="170" fontId="11" fillId="0" borderId="90" xfId="1" applyNumberFormat="1" applyFont="1" applyBorder="1"/>
    <xf numFmtId="170" fontId="11" fillId="0" borderId="143" xfId="1" applyNumberFormat="1" applyFont="1" applyBorder="1"/>
    <xf numFmtId="3" fontId="107" fillId="0" borderId="0" xfId="0" applyNumberFormat="1" applyFont="1"/>
    <xf numFmtId="0" fontId="19" fillId="18" borderId="1" xfId="1" applyFont="1" applyFill="1" applyBorder="1"/>
    <xf numFmtId="0" fontId="12" fillId="0" borderId="144" xfId="1" applyFont="1" applyBorder="1" applyAlignment="1">
      <alignment horizontal="center"/>
    </xf>
    <xf numFmtId="170" fontId="10" fillId="0" borderId="11" xfId="1" applyNumberFormat="1" applyFont="1" applyBorder="1"/>
    <xf numFmtId="170" fontId="11" fillId="0" borderId="11" xfId="1" applyNumberFormat="1" applyFont="1" applyBorder="1"/>
    <xf numFmtId="170" fontId="11" fillId="0" borderId="27" xfId="1" applyNumberFormat="1" applyFont="1" applyBorder="1"/>
    <xf numFmtId="3" fontId="20" fillId="2" borderId="30" xfId="0" applyNumberFormat="1" applyFont="1" applyFill="1" applyBorder="1"/>
    <xf numFmtId="1" fontId="9" fillId="3" borderId="13" xfId="1" applyNumberFormat="1" applyFont="1" applyFill="1" applyBorder="1"/>
    <xf numFmtId="0" fontId="11" fillId="0" borderId="144" xfId="1" applyFont="1" applyBorder="1" applyAlignment="1">
      <alignment shrinkToFit="1"/>
    </xf>
    <xf numFmtId="0" fontId="19" fillId="18" borderId="15" xfId="1" applyFont="1" applyFill="1" applyBorder="1"/>
    <xf numFmtId="1" fontId="9" fillId="3" borderId="16" xfId="1" applyNumberFormat="1" applyFont="1" applyFill="1" applyBorder="1"/>
    <xf numFmtId="0" fontId="12" fillId="0" borderId="145" xfId="1" applyFont="1" applyBorder="1" applyAlignment="1">
      <alignment horizontal="center"/>
    </xf>
    <xf numFmtId="0" fontId="19" fillId="0" borderId="59" xfId="1" applyFont="1" applyBorder="1"/>
    <xf numFmtId="0" fontId="12" fillId="0" borderId="146" xfId="1" applyFont="1" applyBorder="1" applyAlignment="1">
      <alignment horizontal="left"/>
    </xf>
    <xf numFmtId="0" fontId="7" fillId="0" borderId="147" xfId="1" applyBorder="1"/>
    <xf numFmtId="170" fontId="10" fillId="0" borderId="148" xfId="1" applyNumberFormat="1" applyFont="1" applyBorder="1"/>
    <xf numFmtId="170" fontId="10" fillId="0" borderId="110" xfId="1" applyNumberFormat="1" applyFont="1" applyBorder="1"/>
    <xf numFmtId="1" fontId="34" fillId="0" borderId="149" xfId="1" applyNumberFormat="1" applyFont="1" applyBorder="1"/>
    <xf numFmtId="1" fontId="23" fillId="0" borderId="150" xfId="1" applyNumberFormat="1" applyFont="1" applyBorder="1"/>
    <xf numFmtId="0" fontId="7" fillId="0" borderId="132" xfId="1" applyBorder="1"/>
    <xf numFmtId="0" fontId="7" fillId="0" borderId="113" xfId="1" applyBorder="1"/>
    <xf numFmtId="3" fontId="10" fillId="4" borderId="2" xfId="0" applyNumberFormat="1" applyFont="1" applyFill="1" applyBorder="1"/>
    <xf numFmtId="0" fontId="24" fillId="0" borderId="28" xfId="1" applyFont="1" applyBorder="1"/>
    <xf numFmtId="164" fontId="27" fillId="0" borderId="29" xfId="1" applyNumberFormat="1" applyFont="1" applyBorder="1"/>
    <xf numFmtId="165" fontId="15" fillId="0" borderId="0" xfId="1" applyNumberFormat="1" applyFont="1"/>
    <xf numFmtId="0" fontId="11" fillId="0" borderId="151" xfId="1" applyFont="1" applyBorder="1"/>
    <xf numFmtId="0" fontId="7" fillId="0" borderId="7" xfId="1" applyBorder="1"/>
    <xf numFmtId="3" fontId="70" fillId="0" borderId="0" xfId="0" applyNumberFormat="1" applyFont="1"/>
    <xf numFmtId="0" fontId="29" fillId="0" borderId="25" xfId="1" applyFont="1" applyBorder="1" applyAlignment="1">
      <alignment wrapText="1"/>
    </xf>
    <xf numFmtId="0" fontId="11" fillId="0" borderId="24" xfId="1" applyFont="1" applyBorder="1"/>
    <xf numFmtId="0" fontId="11" fillId="5" borderId="95" xfId="1" applyFont="1" applyFill="1" applyBorder="1"/>
    <xf numFmtId="0" fontId="108" fillId="6" borderId="117" xfId="1" applyFont="1" applyFill="1" applyBorder="1"/>
    <xf numFmtId="4" fontId="9" fillId="8" borderId="48" xfId="1" applyNumberFormat="1" applyFont="1" applyFill="1" applyBorder="1"/>
    <xf numFmtId="0" fontId="9" fillId="0" borderId="3" xfId="1" applyFont="1" applyBorder="1"/>
    <xf numFmtId="0" fontId="109" fillId="6" borderId="117" xfId="1" applyFont="1" applyFill="1" applyBorder="1" applyAlignment="1">
      <alignment horizontal="center"/>
    </xf>
    <xf numFmtId="4" fontId="7" fillId="7" borderId="95" xfId="1" applyNumberFormat="1" applyFill="1" applyBorder="1"/>
    <xf numFmtId="0" fontId="42" fillId="4" borderId="30" xfId="1" applyFont="1" applyFill="1" applyBorder="1"/>
    <xf numFmtId="4" fontId="15" fillId="4" borderId="17" xfId="1" applyNumberFormat="1" applyFont="1" applyFill="1" applyBorder="1"/>
    <xf numFmtId="0" fontId="7" fillId="0" borderId="3" xfId="1" applyBorder="1" applyAlignment="1">
      <alignment horizontal="right"/>
    </xf>
    <xf numFmtId="0" fontId="7" fillId="0" borderId="14" xfId="1" applyBorder="1"/>
    <xf numFmtId="4" fontId="9" fillId="0" borderId="0" xfId="1" applyNumberFormat="1" applyFont="1"/>
    <xf numFmtId="4" fontId="11" fillId="0" borderId="109" xfId="1" applyNumberFormat="1" applyFont="1" applyBorder="1"/>
    <xf numFmtId="0" fontId="7" fillId="0" borderId="152" xfId="1" applyBorder="1" applyAlignment="1">
      <alignment horizontal="right"/>
    </xf>
    <xf numFmtId="0" fontId="11" fillId="5" borderId="48" xfId="1" applyFont="1" applyFill="1" applyBorder="1"/>
    <xf numFmtId="0" fontId="32" fillId="0" borderId="93" xfId="1" applyFont="1" applyBorder="1"/>
    <xf numFmtId="0" fontId="7" fillId="0" borderId="17" xfId="1" applyBorder="1"/>
    <xf numFmtId="0" fontId="7" fillId="0" borderId="29" xfId="1" applyBorder="1" applyAlignment="1">
      <alignment wrapText="1"/>
    </xf>
    <xf numFmtId="0" fontId="25" fillId="0" borderId="153" xfId="1" applyFont="1" applyBorder="1" applyAlignment="1">
      <alignment horizontal="right"/>
    </xf>
    <xf numFmtId="0" fontId="32" fillId="0" borderId="6" xfId="1" applyFont="1" applyBorder="1"/>
    <xf numFmtId="0" fontId="7" fillId="0" borderId="154" xfId="1" applyBorder="1"/>
    <xf numFmtId="4" fontId="9" fillId="0" borderId="31" xfId="1" applyNumberFormat="1" applyFont="1" applyBorder="1"/>
    <xf numFmtId="0" fontId="110" fillId="6" borderId="117" xfId="1" quotePrefix="1" applyFont="1" applyFill="1" applyBorder="1"/>
    <xf numFmtId="0" fontId="26" fillId="5" borderId="12" xfId="1" applyFont="1" applyFill="1" applyBorder="1"/>
    <xf numFmtId="0" fontId="7" fillId="0" borderId="117" xfId="1" applyBorder="1"/>
    <xf numFmtId="4" fontId="11" fillId="8" borderId="0" xfId="1" applyNumberFormat="1" applyFont="1" applyFill="1"/>
    <xf numFmtId="2" fontId="26" fillId="5" borderId="44" xfId="1" applyNumberFormat="1" applyFont="1" applyFill="1" applyBorder="1"/>
    <xf numFmtId="0" fontId="7" fillId="0" borderId="155" xfId="1" applyBorder="1"/>
    <xf numFmtId="0" fontId="24" fillId="8" borderId="31" xfId="1" applyFont="1" applyFill="1" applyBorder="1"/>
    <xf numFmtId="4" fontId="38" fillId="8" borderId="31" xfId="1" applyNumberFormat="1" applyFont="1" applyFill="1" applyBorder="1"/>
    <xf numFmtId="4" fontId="15" fillId="8" borderId="31" xfId="1" applyNumberFormat="1" applyFont="1" applyFill="1" applyBorder="1"/>
    <xf numFmtId="4" fontId="7" fillId="0" borderId="32" xfId="1" applyNumberFormat="1" applyBorder="1"/>
    <xf numFmtId="0" fontId="7" fillId="0" borderId="105" xfId="1" applyBorder="1"/>
    <xf numFmtId="0" fontId="7" fillId="0" borderId="138" xfId="1" applyBorder="1"/>
    <xf numFmtId="4" fontId="7" fillId="0" borderId="138" xfId="1" applyNumberFormat="1" applyBorder="1"/>
    <xf numFmtId="0" fontId="15" fillId="0" borderId="14" xfId="1" applyFont="1" applyBorder="1"/>
    <xf numFmtId="164" fontId="36" fillId="0" borderId="58" xfId="1" applyNumberFormat="1" applyFont="1" applyBorder="1"/>
    <xf numFmtId="0" fontId="31" fillId="0" borderId="29" xfId="1" applyFont="1" applyBorder="1"/>
    <xf numFmtId="0" fontId="24" fillId="0" borderId="31" xfId="1" applyFont="1" applyBorder="1"/>
    <xf numFmtId="2" fontId="17" fillId="0" borderId="156" xfId="1" applyNumberFormat="1" applyFont="1" applyBorder="1"/>
    <xf numFmtId="0" fontId="31" fillId="0" borderId="32" xfId="1" applyFont="1" applyBorder="1"/>
    <xf numFmtId="4" fontId="43" fillId="0" borderId="0" xfId="1" applyNumberFormat="1" applyFont="1"/>
    <xf numFmtId="0" fontId="9" fillId="0" borderId="28" xfId="1" applyFont="1" applyBorder="1"/>
    <xf numFmtId="0" fontId="21" fillId="0" borderId="0" xfId="1" applyFont="1"/>
    <xf numFmtId="0" fontId="111" fillId="0" borderId="0" xfId="0" applyFont="1" applyAlignment="1">
      <alignment horizontal="left"/>
    </xf>
    <xf numFmtId="0" fontId="112" fillId="0" borderId="0" xfId="0" applyFont="1"/>
    <xf numFmtId="0" fontId="113" fillId="0" borderId="113" xfId="4" applyFont="1" applyBorder="1" applyAlignment="1">
      <alignment horizontal="center" vertical="center" wrapText="1"/>
    </xf>
    <xf numFmtId="0" fontId="113" fillId="0" borderId="1" xfId="4" applyFont="1" applyBorder="1" applyAlignment="1">
      <alignment horizontal="center"/>
    </xf>
    <xf numFmtId="0" fontId="113" fillId="0" borderId="125" xfId="4" applyFont="1" applyBorder="1" applyAlignment="1">
      <alignment horizontal="center"/>
    </xf>
    <xf numFmtId="170" fontId="114" fillId="0" borderId="135" xfId="4" applyNumberFormat="1" applyFont="1" applyBorder="1" applyAlignment="1">
      <alignment horizontal="left"/>
    </xf>
    <xf numFmtId="0" fontId="115" fillId="0" borderId="0" xfId="0" applyFont="1"/>
    <xf numFmtId="0" fontId="116" fillId="0" borderId="0" xfId="0" applyFont="1"/>
    <xf numFmtId="0" fontId="7" fillId="0" borderId="35" xfId="1" applyBorder="1"/>
    <xf numFmtId="0" fontId="7" fillId="0" borderId="36" xfId="1" applyBorder="1"/>
    <xf numFmtId="0" fontId="117" fillId="0" borderId="0" xfId="0" applyFont="1"/>
    <xf numFmtId="0" fontId="6" fillId="0" borderId="0" xfId="0" applyFont="1" applyAlignment="1">
      <alignment wrapText="1"/>
    </xf>
    <xf numFmtId="0" fontId="6" fillId="0" borderId="0" xfId="0" applyFont="1" applyAlignment="1">
      <alignment vertical="center"/>
    </xf>
    <xf numFmtId="0" fontId="6" fillId="0" borderId="0" xfId="0" applyFont="1" applyAlignment="1">
      <alignment horizontal="left" vertical="center"/>
    </xf>
    <xf numFmtId="0" fontId="118" fillId="0" borderId="0" xfId="0" applyFont="1"/>
    <xf numFmtId="0" fontId="6" fillId="0" borderId="1" xfId="0" applyFont="1" applyBorder="1"/>
    <xf numFmtId="0" fontId="6" fillId="0" borderId="1"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1" xfId="0" applyBorder="1" applyAlignment="1">
      <alignment wrapText="1"/>
    </xf>
    <xf numFmtId="0" fontId="6" fillId="0" borderId="1" xfId="0" applyFont="1" applyBorder="1" applyAlignment="1">
      <alignment wrapText="1"/>
    </xf>
    <xf numFmtId="0" fontId="6" fillId="0" borderId="2" xfId="0" applyFont="1" applyBorder="1" applyAlignment="1">
      <alignment wrapText="1"/>
    </xf>
    <xf numFmtId="0" fontId="6" fillId="0" borderId="4" xfId="0" applyFont="1" applyBorder="1" applyAlignment="1">
      <alignment wrapText="1"/>
    </xf>
    <xf numFmtId="0" fontId="6" fillId="0" borderId="3" xfId="0" applyFont="1" applyBorder="1" applyAlignment="1">
      <alignment wrapText="1"/>
    </xf>
    <xf numFmtId="0" fontId="6" fillId="0" borderId="0" xfId="0" applyFont="1" applyAlignment="1">
      <alignment wrapText="1"/>
    </xf>
    <xf numFmtId="0" fontId="52" fillId="0" borderId="0" xfId="0" applyFont="1" applyAlignment="1">
      <alignment wrapText="1"/>
    </xf>
    <xf numFmtId="0" fontId="0" fillId="0" borderId="0" xfId="0" applyAlignment="1">
      <alignment wrapText="1"/>
    </xf>
    <xf numFmtId="1" fontId="43" fillId="12" borderId="81" xfId="1" applyNumberFormat="1" applyFont="1" applyFill="1" applyBorder="1" applyAlignment="1">
      <alignment horizontal="center"/>
    </xf>
    <xf numFmtId="0" fontId="7" fillId="0" borderId="82" xfId="1" applyBorder="1" applyAlignment="1">
      <alignment horizontal="center"/>
    </xf>
    <xf numFmtId="1" fontId="43" fillId="12" borderId="86" xfId="1" applyNumberFormat="1" applyFont="1" applyFill="1" applyBorder="1" applyAlignment="1">
      <alignment horizontal="center"/>
    </xf>
    <xf numFmtId="0" fontId="7" fillId="0" borderId="87" xfId="1" applyBorder="1" applyAlignment="1">
      <alignment horizontal="center"/>
    </xf>
    <xf numFmtId="0" fontId="72" fillId="0" borderId="0" xfId="0" applyFont="1" applyAlignment="1">
      <alignment vertical="center" wrapText="1"/>
    </xf>
    <xf numFmtId="0" fontId="74" fillId="0" borderId="0" xfId="0" quotePrefix="1" applyFont="1" applyAlignment="1">
      <alignment wrapText="1"/>
    </xf>
  </cellXfs>
  <cellStyles count="5">
    <cellStyle name="Normal" xfId="0" builtinId="0"/>
    <cellStyle name="Normal 2" xfId="1" xr:uid="{00000000-0005-0000-0000-000001000000}"/>
    <cellStyle name="Normal 3" xfId="2" xr:uid="{00000000-0005-0000-0000-000002000000}"/>
    <cellStyle name="Normal 4" xfId="3" xr:uid="{FCDEAFB0-9711-43EB-9561-AE3053897F14}"/>
    <cellStyle name="Normal 5" xfId="4" xr:uid="{385C8E05-3006-4F92-BB4D-B49C53CBD7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939241</xdr:colOff>
      <xdr:row>22</xdr:row>
      <xdr:rowOff>18866</xdr:rowOff>
    </xdr:from>
    <xdr:ext cx="17669389" cy="937629"/>
    <xdr:sp macro="" textlink="">
      <xdr:nvSpPr>
        <xdr:cNvPr id="2" name="Rectangle 1">
          <a:extLst>
            <a:ext uri="{FF2B5EF4-FFF2-40B4-BE49-F238E27FC236}">
              <a16:creationId xmlns:a16="http://schemas.microsoft.com/office/drawing/2014/main" id="{43A633A4-11B5-B352-8F63-1A7EB777E24E}"/>
            </a:ext>
          </a:extLst>
        </xdr:cNvPr>
        <xdr:cNvSpPr/>
      </xdr:nvSpPr>
      <xdr:spPr>
        <a:xfrm rot="19923201">
          <a:off x="939241" y="7354386"/>
          <a:ext cx="17669389" cy="937629"/>
        </a:xfrm>
        <a:prstGeom prst="rect">
          <a:avLst/>
        </a:prstGeom>
        <a:noFill/>
      </xdr:spPr>
      <xdr:txBody>
        <a:bodyPr wrap="none" lIns="91440" tIns="45720" rIns="91440" bIns="45720">
          <a:spAutoFit/>
        </a:bodyPr>
        <a:lstStyle/>
        <a:p>
          <a:pPr algn="ctr"/>
          <a:r>
            <a:rPr lang="fr-FR" sz="5400" b="1" cap="none" spc="0">
              <a:ln w="22225">
                <a:solidFill>
                  <a:schemeClr val="accent2"/>
                </a:solidFill>
                <a:prstDash val="solid"/>
              </a:ln>
              <a:solidFill>
                <a:schemeClr val="accent2">
                  <a:lumMod val="40000"/>
                  <a:lumOff val="60000"/>
                </a:schemeClr>
              </a:solidFill>
              <a:effectLst/>
            </a:rPr>
            <a:t>les valeurs sont pour OdG, se référer aux contrats et factures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409575</xdr:colOff>
      <xdr:row>14</xdr:row>
      <xdr:rowOff>114300</xdr:rowOff>
    </xdr:from>
    <xdr:to>
      <xdr:col>8</xdr:col>
      <xdr:colOff>533400</xdr:colOff>
      <xdr:row>18</xdr:row>
      <xdr:rowOff>28575</xdr:rowOff>
    </xdr:to>
    <xdr:sp macro="" textlink="">
      <xdr:nvSpPr>
        <xdr:cNvPr id="7" name="Flèche vers le bas 2">
          <a:extLst>
            <a:ext uri="{FF2B5EF4-FFF2-40B4-BE49-F238E27FC236}">
              <a16:creationId xmlns:a16="http://schemas.microsoft.com/office/drawing/2014/main" id="{1006811C-3705-4CA3-838C-711EFB51E6BC}"/>
            </a:ext>
          </a:extLst>
        </xdr:cNvPr>
        <xdr:cNvSpPr/>
      </xdr:nvSpPr>
      <xdr:spPr>
        <a:xfrm>
          <a:off x="8463915" y="3246120"/>
          <a:ext cx="123825" cy="6534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480060</xdr:colOff>
      <xdr:row>11</xdr:row>
      <xdr:rowOff>205740</xdr:rowOff>
    </xdr:from>
    <xdr:to>
      <xdr:col>4</xdr:col>
      <xdr:colOff>99060</xdr:colOff>
      <xdr:row>18</xdr:row>
      <xdr:rowOff>251460</xdr:rowOff>
    </xdr:to>
    <xdr:sp macro="" textlink="">
      <xdr:nvSpPr>
        <xdr:cNvPr id="8" name="Ellipse 7">
          <a:extLst>
            <a:ext uri="{FF2B5EF4-FFF2-40B4-BE49-F238E27FC236}">
              <a16:creationId xmlns:a16="http://schemas.microsoft.com/office/drawing/2014/main" id="{399317AE-DF57-A5FE-863D-3DDEDAE567D0}"/>
            </a:ext>
          </a:extLst>
        </xdr:cNvPr>
        <xdr:cNvSpPr/>
      </xdr:nvSpPr>
      <xdr:spPr>
        <a:xfrm>
          <a:off x="2057400" y="2644140"/>
          <a:ext cx="1295400" cy="1478280"/>
        </a:xfrm>
        <a:prstGeom prst="ellipse">
          <a:avLst/>
        </a:prstGeom>
        <a:solidFill>
          <a:schemeClr val="accent1">
            <a:alpha val="5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1</xdr:col>
      <xdr:colOff>568365</xdr:colOff>
      <xdr:row>12</xdr:row>
      <xdr:rowOff>136975</xdr:rowOff>
    </xdr:from>
    <xdr:ext cx="3557192" cy="937629"/>
    <xdr:sp macro="" textlink="">
      <xdr:nvSpPr>
        <xdr:cNvPr id="9" name="Rectangle 8">
          <a:extLst>
            <a:ext uri="{FF2B5EF4-FFF2-40B4-BE49-F238E27FC236}">
              <a16:creationId xmlns:a16="http://schemas.microsoft.com/office/drawing/2014/main" id="{7D7D11F3-AFAB-7613-356E-DE44DEDD8630}"/>
            </a:ext>
          </a:extLst>
        </xdr:cNvPr>
        <xdr:cNvSpPr/>
      </xdr:nvSpPr>
      <xdr:spPr>
        <a:xfrm rot="20660118">
          <a:off x="1353225" y="2849695"/>
          <a:ext cx="3557192" cy="937629"/>
        </a:xfrm>
        <a:prstGeom prst="rect">
          <a:avLst/>
        </a:prstGeom>
        <a:noFill/>
      </xdr:spPr>
      <xdr:txBody>
        <a:bodyPr wrap="none" lIns="91440" tIns="45720" rIns="91440" bIns="45720">
          <a:spAutoFit/>
        </a:bodyPr>
        <a:lstStyle/>
        <a:p>
          <a:pPr algn="ctr"/>
          <a:r>
            <a:rPr lang="fr-FR" sz="5400" b="1" cap="none" spc="0">
              <a:ln w="22225">
                <a:solidFill>
                  <a:schemeClr val="accent2"/>
                </a:solidFill>
                <a:prstDash val="solid"/>
              </a:ln>
              <a:solidFill>
                <a:schemeClr val="accent2">
                  <a:lumMod val="40000"/>
                  <a:lumOff val="60000"/>
                </a:schemeClr>
              </a:solidFill>
              <a:effectLst/>
            </a:rPr>
            <a:t>A actualiser</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4"/>
  <sheetViews>
    <sheetView tabSelected="1" workbookViewId="0">
      <selection activeCell="D11" sqref="D11"/>
    </sheetView>
  </sheetViews>
  <sheetFormatPr baseColWidth="10" defaultColWidth="10.7109375" defaultRowHeight="18.75" x14ac:dyDescent="0.3"/>
  <cols>
    <col min="1" max="1" width="3.85546875" style="8" customWidth="1"/>
    <col min="2" max="2" width="3.85546875" customWidth="1"/>
    <col min="3" max="3" width="58.28515625" customWidth="1"/>
    <col min="4" max="4" width="29.28515625" customWidth="1"/>
    <col min="5" max="5" width="31.42578125" customWidth="1"/>
    <col min="6" max="6" width="58.28515625" customWidth="1"/>
  </cols>
  <sheetData>
    <row r="1" spans="1:6" ht="23.25" x14ac:dyDescent="0.35">
      <c r="A1" s="10" t="s">
        <v>93</v>
      </c>
    </row>
    <row r="2" spans="1:6" ht="23.25" x14ac:dyDescent="0.35">
      <c r="D2" s="9" t="s">
        <v>1</v>
      </c>
      <c r="E2" s="9" t="s">
        <v>92</v>
      </c>
      <c r="F2" s="9" t="s">
        <v>64</v>
      </c>
    </row>
    <row r="3" spans="1:6" x14ac:dyDescent="0.3">
      <c r="A3" s="8" t="s">
        <v>60</v>
      </c>
    </row>
    <row r="4" spans="1:6" x14ac:dyDescent="0.3">
      <c r="B4" s="2" t="s">
        <v>0</v>
      </c>
      <c r="C4" s="3"/>
      <c r="D4" s="1" t="s">
        <v>709</v>
      </c>
      <c r="E4" s="1" t="s">
        <v>65</v>
      </c>
      <c r="F4" s="1"/>
    </row>
    <row r="5" spans="1:6" x14ac:dyDescent="0.3">
      <c r="B5" s="2" t="s">
        <v>3</v>
      </c>
      <c r="C5" s="3"/>
      <c r="D5" s="1" t="s">
        <v>710</v>
      </c>
      <c r="E5" s="1" t="s">
        <v>4</v>
      </c>
      <c r="F5" s="1"/>
    </row>
    <row r="7" spans="1:6" x14ac:dyDescent="0.3">
      <c r="A7" s="8" t="s">
        <v>28</v>
      </c>
    </row>
    <row r="8" spans="1:6" x14ac:dyDescent="0.3">
      <c r="C8" t="s">
        <v>757</v>
      </c>
      <c r="D8" s="1" t="s">
        <v>5</v>
      </c>
      <c r="E8" s="1" t="s">
        <v>6</v>
      </c>
      <c r="F8" s="1"/>
    </row>
    <row r="9" spans="1:6" x14ac:dyDescent="0.3">
      <c r="C9" t="s">
        <v>758</v>
      </c>
      <c r="D9" t="s">
        <v>5</v>
      </c>
      <c r="E9" s="1" t="s">
        <v>6</v>
      </c>
    </row>
    <row r="10" spans="1:6" x14ac:dyDescent="0.3">
      <c r="C10" t="s">
        <v>759</v>
      </c>
      <c r="D10" t="s">
        <v>5</v>
      </c>
      <c r="E10" s="1" t="s">
        <v>6</v>
      </c>
    </row>
    <row r="11" spans="1:6" x14ac:dyDescent="0.3">
      <c r="C11" t="s">
        <v>760</v>
      </c>
      <c r="D11" t="s">
        <v>761</v>
      </c>
    </row>
    <row r="12" spans="1:6" x14ac:dyDescent="0.3">
      <c r="A12" s="8" t="s">
        <v>31</v>
      </c>
    </row>
    <row r="13" spans="1:6" x14ac:dyDescent="0.3">
      <c r="B13" s="6" t="s">
        <v>30</v>
      </c>
    </row>
    <row r="14" spans="1:6" x14ac:dyDescent="0.3">
      <c r="B14" s="2"/>
      <c r="C14" s="3" t="s">
        <v>705</v>
      </c>
      <c r="D14" s="1" t="s">
        <v>11</v>
      </c>
      <c r="E14" s="1" t="s">
        <v>7</v>
      </c>
      <c r="F14" s="1"/>
    </row>
    <row r="15" spans="1:6" x14ac:dyDescent="0.3">
      <c r="B15" s="2"/>
      <c r="C15" s="3" t="s">
        <v>706</v>
      </c>
      <c r="D15" s="1" t="s">
        <v>11</v>
      </c>
      <c r="E15" s="1" t="s">
        <v>7</v>
      </c>
      <c r="F15" s="1"/>
    </row>
    <row r="16" spans="1:6" x14ac:dyDescent="0.3">
      <c r="B16" s="2"/>
      <c r="C16" s="3" t="s">
        <v>712</v>
      </c>
      <c r="D16" s="1" t="s">
        <v>2</v>
      </c>
      <c r="E16" s="1" t="s">
        <v>8</v>
      </c>
      <c r="F16" s="1"/>
    </row>
    <row r="17" spans="1:6" x14ac:dyDescent="0.3">
      <c r="B17" s="2"/>
      <c r="C17" s="3" t="s">
        <v>32</v>
      </c>
      <c r="D17" s="1" t="s">
        <v>5</v>
      </c>
      <c r="E17" s="1" t="s">
        <v>9</v>
      </c>
      <c r="F17" s="1"/>
    </row>
    <row r="18" spans="1:6" x14ac:dyDescent="0.3">
      <c r="B18" s="6" t="s">
        <v>29</v>
      </c>
    </row>
    <row r="19" spans="1:6" x14ac:dyDescent="0.3">
      <c r="B19" s="2"/>
      <c r="C19" s="3" t="s">
        <v>707</v>
      </c>
      <c r="D19" s="1" t="s">
        <v>11</v>
      </c>
      <c r="E19" s="1" t="s">
        <v>4</v>
      </c>
      <c r="F19" s="1"/>
    </row>
    <row r="20" spans="1:6" x14ac:dyDescent="0.3">
      <c r="B20" s="2"/>
      <c r="C20" s="3" t="s">
        <v>188</v>
      </c>
      <c r="D20" s="1" t="s">
        <v>12</v>
      </c>
      <c r="E20" s="1" t="s">
        <v>9</v>
      </c>
      <c r="F20" s="1"/>
    </row>
    <row r="21" spans="1:6" x14ac:dyDescent="0.3">
      <c r="B21" s="2"/>
      <c r="C21" s="3" t="s">
        <v>199</v>
      </c>
      <c r="D21" s="1" t="s">
        <v>5</v>
      </c>
      <c r="E21" s="1" t="s">
        <v>9</v>
      </c>
      <c r="F21" s="1"/>
    </row>
    <row r="22" spans="1:6" x14ac:dyDescent="0.3">
      <c r="B22" s="2"/>
      <c r="C22" s="3" t="s">
        <v>13</v>
      </c>
      <c r="D22" s="1" t="s">
        <v>2</v>
      </c>
      <c r="E22" s="1" t="s">
        <v>14</v>
      </c>
      <c r="F22" s="1"/>
    </row>
    <row r="23" spans="1:6" x14ac:dyDescent="0.3">
      <c r="B23" s="2"/>
      <c r="C23" s="3" t="s">
        <v>128</v>
      </c>
      <c r="D23" s="1" t="s">
        <v>10</v>
      </c>
      <c r="E23" s="1" t="s">
        <v>15</v>
      </c>
      <c r="F23" s="1"/>
    </row>
    <row r="24" spans="1:6" x14ac:dyDescent="0.3">
      <c r="B24" s="750" t="s">
        <v>708</v>
      </c>
      <c r="C24" s="14"/>
    </row>
    <row r="25" spans="1:6" x14ac:dyDescent="0.3">
      <c r="B25" s="2"/>
      <c r="C25" s="3" t="s">
        <v>33</v>
      </c>
      <c r="D25" s="1" t="s">
        <v>10</v>
      </c>
      <c r="E25" s="1" t="s">
        <v>15</v>
      </c>
      <c r="F25" s="1"/>
    </row>
    <row r="26" spans="1:6" x14ac:dyDescent="0.3">
      <c r="B26" s="2"/>
      <c r="C26" s="3" t="s">
        <v>534</v>
      </c>
      <c r="D26" s="1" t="s">
        <v>10</v>
      </c>
      <c r="E26" s="1" t="s">
        <v>15</v>
      </c>
      <c r="F26" s="1"/>
    </row>
    <row r="28" spans="1:6" x14ac:dyDescent="0.3">
      <c r="A28" s="8" t="s">
        <v>711</v>
      </c>
    </row>
    <row r="29" spans="1:6" x14ac:dyDescent="0.3">
      <c r="B29" s="2"/>
      <c r="C29" s="3" t="s">
        <v>59</v>
      </c>
      <c r="D29" s="1" t="s">
        <v>11</v>
      </c>
      <c r="E29" s="1" t="s">
        <v>7</v>
      </c>
      <c r="F29" s="1"/>
    </row>
    <row r="30" spans="1:6" x14ac:dyDescent="0.3">
      <c r="B30" s="2"/>
      <c r="C30" s="3" t="s">
        <v>45</v>
      </c>
      <c r="D30" s="1" t="s">
        <v>2</v>
      </c>
      <c r="E30" s="1" t="s">
        <v>8</v>
      </c>
      <c r="F30" s="1"/>
    </row>
    <row r="31" spans="1:6" x14ac:dyDescent="0.3">
      <c r="B31" s="2"/>
      <c r="C31" s="3" t="s">
        <v>362</v>
      </c>
      <c r="D31" s="1" t="s">
        <v>5</v>
      </c>
      <c r="E31" s="1" t="s">
        <v>9</v>
      </c>
      <c r="F31" s="1"/>
    </row>
    <row r="33" spans="1:6" x14ac:dyDescent="0.3">
      <c r="A33" s="8" t="s">
        <v>755</v>
      </c>
    </row>
    <row r="34" spans="1:6" x14ac:dyDescent="0.3">
      <c r="B34" s="2"/>
      <c r="C34" s="3" t="s">
        <v>713</v>
      </c>
      <c r="D34" s="1" t="s">
        <v>5</v>
      </c>
      <c r="E34" s="1" t="s">
        <v>9</v>
      </c>
      <c r="F34" s="1"/>
    </row>
    <row r="35" spans="1:6" x14ac:dyDescent="0.3">
      <c r="B35" s="2"/>
      <c r="C35" s="3" t="s">
        <v>16</v>
      </c>
      <c r="D35" s="1" t="s">
        <v>11</v>
      </c>
      <c r="E35" s="1" t="s">
        <v>9</v>
      </c>
      <c r="F35" s="1"/>
    </row>
    <row r="36" spans="1:6" x14ac:dyDescent="0.3">
      <c r="B36" s="2"/>
      <c r="C36" s="3" t="s">
        <v>714</v>
      </c>
      <c r="D36" s="1" t="s">
        <v>11</v>
      </c>
      <c r="E36" s="1" t="s">
        <v>34</v>
      </c>
      <c r="F36" s="1"/>
    </row>
    <row r="37" spans="1:6" x14ac:dyDescent="0.3">
      <c r="B37" s="2"/>
      <c r="C37" s="3" t="s">
        <v>43</v>
      </c>
      <c r="D37" s="1" t="s">
        <v>5</v>
      </c>
      <c r="E37" s="1" t="s">
        <v>9</v>
      </c>
      <c r="F37" s="1"/>
    </row>
    <row r="38" spans="1:6" x14ac:dyDescent="0.3">
      <c r="B38" s="2"/>
      <c r="C38" s="3" t="s">
        <v>57</v>
      </c>
      <c r="D38" s="1" t="s">
        <v>5</v>
      </c>
      <c r="E38" s="1" t="s">
        <v>9</v>
      </c>
      <c r="F38" s="1"/>
    </row>
    <row r="39" spans="1:6" x14ac:dyDescent="0.3">
      <c r="B39" s="2"/>
      <c r="C39" s="3" t="s">
        <v>715</v>
      </c>
      <c r="D39" s="1" t="s">
        <v>11</v>
      </c>
      <c r="E39" s="1" t="s">
        <v>9</v>
      </c>
      <c r="F39" s="1"/>
    </row>
    <row r="40" spans="1:6" x14ac:dyDescent="0.3">
      <c r="B40" s="2"/>
      <c r="C40" s="3" t="s">
        <v>716</v>
      </c>
      <c r="D40" s="1" t="s">
        <v>11</v>
      </c>
      <c r="E40" s="1" t="s">
        <v>9</v>
      </c>
      <c r="F40" s="1"/>
    </row>
    <row r="41" spans="1:6" x14ac:dyDescent="0.3">
      <c r="B41" s="2"/>
      <c r="C41" s="3" t="s">
        <v>58</v>
      </c>
      <c r="D41" s="1" t="s">
        <v>54</v>
      </c>
      <c r="E41" s="1"/>
      <c r="F41" s="1"/>
    </row>
    <row r="42" spans="1:6" x14ac:dyDescent="0.3">
      <c r="B42" s="2"/>
      <c r="C42" s="3" t="s">
        <v>717</v>
      </c>
      <c r="D42" s="1" t="s">
        <v>10</v>
      </c>
      <c r="E42" s="1" t="s">
        <v>9</v>
      </c>
      <c r="F42" s="1"/>
    </row>
    <row r="43" spans="1:6" x14ac:dyDescent="0.3">
      <c r="B43" s="2"/>
      <c r="C43" s="3" t="s">
        <v>718</v>
      </c>
      <c r="D43" s="1" t="s">
        <v>10</v>
      </c>
      <c r="E43" s="1" t="s">
        <v>9</v>
      </c>
      <c r="F43" s="1"/>
    </row>
    <row r="44" spans="1:6" x14ac:dyDescent="0.3">
      <c r="B44" s="2"/>
      <c r="C44" s="3" t="s">
        <v>719</v>
      </c>
      <c r="D44" s="1" t="s">
        <v>10</v>
      </c>
      <c r="E44" s="1" t="s">
        <v>9</v>
      </c>
      <c r="F44" s="1"/>
    </row>
    <row r="47" spans="1:6" x14ac:dyDescent="0.3">
      <c r="A47" s="8" t="s">
        <v>756</v>
      </c>
    </row>
    <row r="48" spans="1:6" x14ac:dyDescent="0.3">
      <c r="B48" s="2"/>
      <c r="C48" s="3" t="s">
        <v>720</v>
      </c>
      <c r="D48" s="1" t="s">
        <v>5</v>
      </c>
      <c r="E48" s="1" t="s">
        <v>4</v>
      </c>
      <c r="F48" s="1"/>
    </row>
    <row r="49" spans="2:6" x14ac:dyDescent="0.3">
      <c r="B49" s="2"/>
      <c r="C49" s="3" t="s">
        <v>721</v>
      </c>
      <c r="D49" s="1" t="s">
        <v>11</v>
      </c>
      <c r="E49" s="1" t="s">
        <v>4</v>
      </c>
      <c r="F49" s="1"/>
    </row>
    <row r="50" spans="2:6" x14ac:dyDescent="0.3">
      <c r="B50" s="2"/>
      <c r="C50" s="3" t="s">
        <v>722</v>
      </c>
      <c r="D50" s="1" t="s">
        <v>11</v>
      </c>
      <c r="E50" s="1" t="s">
        <v>4</v>
      </c>
      <c r="F50" s="1"/>
    </row>
    <row r="51" spans="2:6" x14ac:dyDescent="0.3">
      <c r="B51" s="2"/>
      <c r="C51" s="3" t="s">
        <v>44</v>
      </c>
      <c r="D51" s="1" t="s">
        <v>5</v>
      </c>
      <c r="E51" s="1" t="s">
        <v>9</v>
      </c>
      <c r="F51" s="1"/>
    </row>
    <row r="52" spans="2:6" x14ac:dyDescent="0.3">
      <c r="B52" s="2"/>
      <c r="C52" s="3" t="s">
        <v>723</v>
      </c>
      <c r="D52" s="1" t="s">
        <v>51</v>
      </c>
      <c r="E52" s="1" t="s">
        <v>42</v>
      </c>
      <c r="F52" s="1"/>
    </row>
    <row r="53" spans="2:6" x14ac:dyDescent="0.3">
      <c r="B53" s="2"/>
      <c r="C53" s="3" t="s">
        <v>724</v>
      </c>
      <c r="D53" s="1" t="s">
        <v>51</v>
      </c>
      <c r="E53" s="1" t="s">
        <v>42</v>
      </c>
      <c r="F53" s="1"/>
    </row>
    <row r="54" spans="2:6" x14ac:dyDescent="0.3">
      <c r="B54" s="2"/>
      <c r="C54" s="3" t="s">
        <v>725</v>
      </c>
      <c r="D54" s="1"/>
      <c r="E54" s="1" t="s">
        <v>68</v>
      </c>
      <c r="F54" s="1"/>
    </row>
    <row r="55" spans="2:6" x14ac:dyDescent="0.3">
      <c r="B55" s="2"/>
      <c r="C55" s="3" t="s">
        <v>726</v>
      </c>
      <c r="D55" s="1" t="s">
        <v>10</v>
      </c>
      <c r="E55" s="1" t="s">
        <v>4</v>
      </c>
    </row>
    <row r="56" spans="2:6" x14ac:dyDescent="0.3">
      <c r="B56" s="2"/>
      <c r="C56" s="3" t="s">
        <v>55</v>
      </c>
      <c r="D56" s="1" t="s">
        <v>51</v>
      </c>
      <c r="E56" s="1" t="s">
        <v>42</v>
      </c>
      <c r="F56" s="1"/>
    </row>
    <row r="57" spans="2:6" x14ac:dyDescent="0.3">
      <c r="B57" s="2"/>
      <c r="C57" s="3" t="s">
        <v>727</v>
      </c>
      <c r="D57" s="1" t="s">
        <v>51</v>
      </c>
      <c r="E57" s="1" t="s">
        <v>42</v>
      </c>
      <c r="F57" s="1"/>
    </row>
    <row r="58" spans="2:6" x14ac:dyDescent="0.3">
      <c r="B58" s="2"/>
      <c r="C58" s="3" t="s">
        <v>52</v>
      </c>
      <c r="D58" s="1" t="s">
        <v>11</v>
      </c>
      <c r="E58" s="1" t="s">
        <v>4</v>
      </c>
      <c r="F58" s="1"/>
    </row>
    <row r="59" spans="2:6" x14ac:dyDescent="0.3">
      <c r="B59" s="2"/>
      <c r="C59" s="3" t="s">
        <v>95</v>
      </c>
      <c r="D59" s="1" t="s">
        <v>710</v>
      </c>
      <c r="E59" s="1" t="s">
        <v>4</v>
      </c>
      <c r="F59" s="1"/>
    </row>
    <row r="60" spans="2:6" ht="30.75" x14ac:dyDescent="0.3">
      <c r="B60" s="2"/>
      <c r="C60" s="4" t="s">
        <v>96</v>
      </c>
      <c r="D60" s="1" t="s">
        <v>5</v>
      </c>
      <c r="E60" s="1" t="s">
        <v>9</v>
      </c>
      <c r="F60" s="1"/>
    </row>
    <row r="61" spans="2:6" x14ac:dyDescent="0.3">
      <c r="B61" s="2"/>
      <c r="C61" s="3" t="s">
        <v>56</v>
      </c>
      <c r="D61" s="1" t="s">
        <v>11</v>
      </c>
      <c r="E61" s="1" t="s">
        <v>4</v>
      </c>
      <c r="F61" s="1"/>
    </row>
    <row r="62" spans="2:6" x14ac:dyDescent="0.3">
      <c r="B62" s="2"/>
      <c r="C62" s="3" t="s">
        <v>53</v>
      </c>
      <c r="D62" s="1" t="s">
        <v>66</v>
      </c>
      <c r="E62" s="1"/>
      <c r="F62" s="1" t="s">
        <v>67</v>
      </c>
    </row>
    <row r="63" spans="2:6" x14ac:dyDescent="0.3">
      <c r="B63" s="2"/>
      <c r="C63" s="3"/>
      <c r="D63" s="1"/>
      <c r="E63" s="1"/>
      <c r="F63" s="1"/>
    </row>
    <row r="65" spans="1:6" x14ac:dyDescent="0.3">
      <c r="A65" s="8" t="s">
        <v>36</v>
      </c>
    </row>
    <row r="66" spans="1:6" x14ac:dyDescent="0.3">
      <c r="B66" s="7" t="s">
        <v>27</v>
      </c>
    </row>
    <row r="67" spans="1:6" x14ac:dyDescent="0.3">
      <c r="B67" s="2"/>
      <c r="C67" s="3" t="s">
        <v>17</v>
      </c>
      <c r="D67" s="1" t="s">
        <v>2</v>
      </c>
      <c r="E67" s="1" t="s">
        <v>4</v>
      </c>
      <c r="F67" s="1"/>
    </row>
    <row r="68" spans="1:6" x14ac:dyDescent="0.3">
      <c r="B68" s="2"/>
      <c r="C68" s="3" t="s">
        <v>18</v>
      </c>
      <c r="D68" s="1" t="s">
        <v>12</v>
      </c>
      <c r="E68" s="1" t="s">
        <v>9</v>
      </c>
      <c r="F68" s="1"/>
    </row>
    <row r="69" spans="1:6" x14ac:dyDescent="0.3">
      <c r="B69" s="2"/>
      <c r="C69" s="3" t="s">
        <v>19</v>
      </c>
      <c r="D69" s="1" t="s">
        <v>5</v>
      </c>
      <c r="E69" s="1" t="s">
        <v>9</v>
      </c>
      <c r="F69" s="1"/>
    </row>
    <row r="70" spans="1:6" x14ac:dyDescent="0.3">
      <c r="B70" s="2"/>
      <c r="C70" s="3" t="s">
        <v>22</v>
      </c>
      <c r="D70" s="1" t="s">
        <v>11</v>
      </c>
      <c r="E70" s="1" t="s">
        <v>4</v>
      </c>
      <c r="F70" s="1"/>
    </row>
    <row r="71" spans="1:6" x14ac:dyDescent="0.3">
      <c r="B71" s="2"/>
      <c r="C71" s="3" t="s">
        <v>20</v>
      </c>
      <c r="D71" s="1" t="s">
        <v>12</v>
      </c>
      <c r="E71" s="1" t="s">
        <v>9</v>
      </c>
      <c r="F71" s="1"/>
    </row>
    <row r="72" spans="1:6" x14ac:dyDescent="0.3">
      <c r="B72" s="2"/>
      <c r="C72" s="3" t="s">
        <v>21</v>
      </c>
      <c r="D72" s="1" t="s">
        <v>5</v>
      </c>
      <c r="E72" s="1" t="s">
        <v>9</v>
      </c>
      <c r="F72" s="1"/>
    </row>
    <row r="73" spans="1:6" x14ac:dyDescent="0.3">
      <c r="B73" s="2"/>
      <c r="C73" s="3" t="s">
        <v>23</v>
      </c>
      <c r="D73" s="1" t="s">
        <v>11</v>
      </c>
      <c r="E73" s="1" t="s">
        <v>4</v>
      </c>
      <c r="F73" s="1"/>
    </row>
    <row r="74" spans="1:6" x14ac:dyDescent="0.3">
      <c r="B74" s="2"/>
      <c r="C74" s="3" t="s">
        <v>24</v>
      </c>
      <c r="D74" s="1" t="s">
        <v>12</v>
      </c>
      <c r="E74" s="1" t="s">
        <v>9</v>
      </c>
      <c r="F74" s="1"/>
    </row>
    <row r="75" spans="1:6" x14ac:dyDescent="0.3">
      <c r="B75" s="2"/>
      <c r="C75" s="3" t="s">
        <v>25</v>
      </c>
      <c r="D75" s="1" t="s">
        <v>5</v>
      </c>
      <c r="E75" s="1" t="s">
        <v>9</v>
      </c>
      <c r="F75" s="1"/>
    </row>
    <row r="76" spans="1:6" x14ac:dyDescent="0.3">
      <c r="B76" s="2"/>
      <c r="C76" s="3" t="s">
        <v>26</v>
      </c>
      <c r="D76" s="1" t="s">
        <v>12</v>
      </c>
      <c r="E76" s="1" t="s">
        <v>9</v>
      </c>
      <c r="F76" s="1"/>
    </row>
    <row r="77" spans="1:6" x14ac:dyDescent="0.3">
      <c r="B77" s="2"/>
      <c r="C77" s="3" t="s">
        <v>97</v>
      </c>
      <c r="D77" s="1" t="s">
        <v>12</v>
      </c>
      <c r="E77" s="1" t="s">
        <v>9</v>
      </c>
      <c r="F77" s="1"/>
    </row>
    <row r="80" spans="1:6" x14ac:dyDescent="0.3">
      <c r="B80" s="7" t="s">
        <v>35</v>
      </c>
      <c r="C80" s="6"/>
    </row>
    <row r="81" spans="1:6" x14ac:dyDescent="0.3">
      <c r="B81" s="2"/>
      <c r="C81" s="3" t="s">
        <v>728</v>
      </c>
      <c r="D81" s="1" t="s">
        <v>5</v>
      </c>
      <c r="E81" s="1" t="s">
        <v>9</v>
      </c>
      <c r="F81" s="1"/>
    </row>
    <row r="82" spans="1:6" ht="19.5" thickBot="1" x14ac:dyDescent="0.35">
      <c r="B82" s="2"/>
      <c r="C82" s="311" t="s">
        <v>729</v>
      </c>
      <c r="D82" s="189" t="s">
        <v>12</v>
      </c>
      <c r="E82" s="189" t="s">
        <v>9</v>
      </c>
      <c r="F82" s="1"/>
    </row>
    <row r="83" spans="1:6" x14ac:dyDescent="0.3">
      <c r="B83" s="2"/>
      <c r="C83" s="313" t="s">
        <v>730</v>
      </c>
      <c r="D83" s="314" t="s">
        <v>12</v>
      </c>
      <c r="E83" s="315" t="s">
        <v>9</v>
      </c>
      <c r="F83" s="3"/>
    </row>
    <row r="84" spans="1:6" ht="19.5" thickBot="1" x14ac:dyDescent="0.35">
      <c r="B84" s="2"/>
      <c r="C84" s="316" t="s">
        <v>436</v>
      </c>
      <c r="D84" s="317" t="s">
        <v>12</v>
      </c>
      <c r="E84" s="318" t="s">
        <v>9</v>
      </c>
      <c r="F84" s="3"/>
    </row>
    <row r="85" spans="1:6" x14ac:dyDescent="0.3">
      <c r="B85" s="2"/>
      <c r="C85" s="279" t="s">
        <v>731</v>
      </c>
      <c r="D85" s="312" t="s">
        <v>12</v>
      </c>
      <c r="E85" s="312" t="s">
        <v>435</v>
      </c>
      <c r="F85" s="1"/>
    </row>
    <row r="86" spans="1:6" x14ac:dyDescent="0.3">
      <c r="B86" s="2"/>
      <c r="C86" s="3" t="s">
        <v>61</v>
      </c>
      <c r="D86" s="5" t="s">
        <v>63</v>
      </c>
      <c r="E86" s="1" t="s">
        <v>62</v>
      </c>
      <c r="F86" s="1" t="s">
        <v>424</v>
      </c>
    </row>
    <row r="87" spans="1:6" ht="36" customHeight="1" x14ac:dyDescent="0.3">
      <c r="B87" s="2"/>
      <c r="C87" s="3" t="s">
        <v>732</v>
      </c>
      <c r="D87" s="5" t="s">
        <v>63</v>
      </c>
      <c r="E87" s="1" t="s">
        <v>438</v>
      </c>
      <c r="F87" s="1" t="s">
        <v>424</v>
      </c>
    </row>
    <row r="89" spans="1:6" x14ac:dyDescent="0.3">
      <c r="A89" s="8" t="s">
        <v>94</v>
      </c>
    </row>
    <row r="90" spans="1:6" x14ac:dyDescent="0.3">
      <c r="B90" s="2" t="s">
        <v>37</v>
      </c>
      <c r="C90" s="3"/>
      <c r="D90" s="1" t="s">
        <v>734</v>
      </c>
      <c r="E90" s="1" t="s">
        <v>9</v>
      </c>
      <c r="F90" s="1"/>
    </row>
    <row r="91" spans="1:6" x14ac:dyDescent="0.3">
      <c r="B91" s="2" t="s">
        <v>733</v>
      </c>
      <c r="C91" s="3"/>
      <c r="D91" s="1" t="s">
        <v>12</v>
      </c>
      <c r="E91" s="1" t="s">
        <v>9</v>
      </c>
      <c r="F91" s="1"/>
    </row>
    <row r="92" spans="1:6" x14ac:dyDescent="0.3">
      <c r="B92" s="2" t="s">
        <v>38</v>
      </c>
      <c r="C92" s="3"/>
      <c r="D92" s="1" t="s">
        <v>734</v>
      </c>
      <c r="E92" s="1" t="s">
        <v>9</v>
      </c>
      <c r="F92" s="1"/>
    </row>
    <row r="93" spans="1:6" x14ac:dyDescent="0.3">
      <c r="B93" s="2" t="s">
        <v>39</v>
      </c>
      <c r="C93" s="3"/>
      <c r="D93" s="1" t="s">
        <v>5</v>
      </c>
      <c r="E93" s="1" t="s">
        <v>9</v>
      </c>
      <c r="F93" s="1"/>
    </row>
    <row r="94" spans="1:6" x14ac:dyDescent="0.3">
      <c r="B94" s="2" t="s">
        <v>40</v>
      </c>
      <c r="C94" s="3"/>
      <c r="D94" s="1" t="s">
        <v>735</v>
      </c>
      <c r="E94" s="1" t="s">
        <v>439</v>
      </c>
      <c r="F94" s="1"/>
    </row>
    <row r="95" spans="1:6" x14ac:dyDescent="0.3">
      <c r="B95" s="2" t="s">
        <v>46</v>
      </c>
      <c r="C95" s="3"/>
      <c r="D95" s="1" t="s">
        <v>5</v>
      </c>
      <c r="E95" s="1" t="s">
        <v>4</v>
      </c>
      <c r="F95" s="1"/>
    </row>
    <row r="96" spans="1:6" x14ac:dyDescent="0.3">
      <c r="B96" s="2" t="s">
        <v>106</v>
      </c>
      <c r="C96" s="3"/>
      <c r="D96" s="1" t="s">
        <v>5</v>
      </c>
      <c r="E96" s="1" t="s">
        <v>4</v>
      </c>
      <c r="F96" s="1"/>
    </row>
    <row r="99" spans="1:6" x14ac:dyDescent="0.3">
      <c r="A99" s="8" t="s">
        <v>47</v>
      </c>
    </row>
    <row r="100" spans="1:6" x14ac:dyDescent="0.3">
      <c r="B100" s="2" t="s">
        <v>107</v>
      </c>
      <c r="C100" s="3"/>
      <c r="D100" s="1" t="s">
        <v>5</v>
      </c>
      <c r="E100" s="1" t="s">
        <v>9</v>
      </c>
      <c r="F100" s="1"/>
    </row>
    <row r="101" spans="1:6" ht="28.5" customHeight="1" x14ac:dyDescent="0.3">
      <c r="B101" s="753" t="s">
        <v>48</v>
      </c>
      <c r="C101" s="754"/>
      <c r="D101" s="1" t="s">
        <v>5</v>
      </c>
      <c r="E101" s="1" t="s">
        <v>9</v>
      </c>
      <c r="F101" s="1"/>
    </row>
    <row r="102" spans="1:6" x14ac:dyDescent="0.3">
      <c r="B102" s="2" t="s">
        <v>108</v>
      </c>
      <c r="C102" s="3"/>
      <c r="D102" s="1" t="s">
        <v>5</v>
      </c>
      <c r="E102" s="1" t="s">
        <v>9</v>
      </c>
      <c r="F102" s="1"/>
    </row>
    <row r="104" spans="1:6" x14ac:dyDescent="0.3">
      <c r="A104" s="8" t="s">
        <v>49</v>
      </c>
    </row>
    <row r="105" spans="1:6" x14ac:dyDescent="0.3">
      <c r="B105" s="2" t="s">
        <v>50</v>
      </c>
      <c r="C105" s="3"/>
      <c r="D105" s="1" t="s">
        <v>5</v>
      </c>
      <c r="E105" s="1" t="s">
        <v>9</v>
      </c>
      <c r="F105" s="1"/>
    </row>
    <row r="106" spans="1:6" x14ac:dyDescent="0.3">
      <c r="B106" s="2" t="s">
        <v>437</v>
      </c>
      <c r="C106" s="3"/>
      <c r="D106" s="1" t="s">
        <v>10</v>
      </c>
      <c r="E106" s="1" t="s">
        <v>9</v>
      </c>
      <c r="F106" s="1"/>
    </row>
    <row r="109" spans="1:6" x14ac:dyDescent="0.3">
      <c r="A109" s="13" t="s">
        <v>119</v>
      </c>
      <c r="B109" s="14"/>
      <c r="C109" s="14"/>
    </row>
    <row r="110" spans="1:6" x14ac:dyDescent="0.3">
      <c r="A110" s="13"/>
      <c r="B110" s="14"/>
      <c r="C110" s="15" t="s">
        <v>127</v>
      </c>
    </row>
    <row r="111" spans="1:6" x14ac:dyDescent="0.3">
      <c r="A111" s="13"/>
      <c r="B111" s="14"/>
      <c r="C111" s="14" t="s">
        <v>118</v>
      </c>
    </row>
    <row r="113" spans="1:7" ht="23.25" x14ac:dyDescent="0.35">
      <c r="A113" s="8" t="s">
        <v>81</v>
      </c>
      <c r="D113" s="10" t="s">
        <v>74</v>
      </c>
    </row>
    <row r="114" spans="1:7" ht="90.75" x14ac:dyDescent="0.3">
      <c r="C114" s="1" t="s">
        <v>120</v>
      </c>
      <c r="D114" s="11" t="s">
        <v>528</v>
      </c>
      <c r="E114" s="755" t="s">
        <v>738</v>
      </c>
      <c r="F114" s="755"/>
      <c r="G114" s="755"/>
    </row>
    <row r="115" spans="1:7" ht="90.75" x14ac:dyDescent="0.3">
      <c r="C115" s="1" t="s">
        <v>736</v>
      </c>
      <c r="D115" s="11" t="s">
        <v>737</v>
      </c>
      <c r="E115" s="755" t="s">
        <v>129</v>
      </c>
      <c r="F115" s="755"/>
      <c r="G115" s="755"/>
    </row>
    <row r="116" spans="1:7" ht="30.75" x14ac:dyDescent="0.3">
      <c r="C116" s="1" t="s">
        <v>121</v>
      </c>
      <c r="D116" s="11" t="s">
        <v>535</v>
      </c>
      <c r="E116" s="755"/>
      <c r="F116" s="755"/>
      <c r="G116" s="755"/>
    </row>
    <row r="117" spans="1:7" x14ac:dyDescent="0.3">
      <c r="C117" s="1" t="s">
        <v>98</v>
      </c>
      <c r="D117" s="11" t="s">
        <v>529</v>
      </c>
      <c r="E117" s="755" t="s">
        <v>82</v>
      </c>
      <c r="F117" s="755"/>
      <c r="G117" s="755"/>
    </row>
    <row r="118" spans="1:7" x14ac:dyDescent="0.3">
      <c r="C118" s="1" t="s">
        <v>122</v>
      </c>
      <c r="D118" s="11" t="s">
        <v>125</v>
      </c>
      <c r="E118" s="755"/>
      <c r="F118" s="755"/>
      <c r="G118" s="755"/>
    </row>
    <row r="119" spans="1:7" x14ac:dyDescent="0.3">
      <c r="C119" s="1" t="s">
        <v>123</v>
      </c>
      <c r="D119" s="11" t="s">
        <v>125</v>
      </c>
      <c r="E119" s="755"/>
      <c r="F119" s="755"/>
      <c r="G119" s="755"/>
    </row>
    <row r="120" spans="1:7" x14ac:dyDescent="0.3">
      <c r="C120" s="1" t="s">
        <v>124</v>
      </c>
      <c r="D120" s="11" t="s">
        <v>125</v>
      </c>
      <c r="E120" s="755"/>
      <c r="F120" s="755"/>
      <c r="G120" s="755"/>
    </row>
    <row r="121" spans="1:7" x14ac:dyDescent="0.3">
      <c r="D121" s="12"/>
      <c r="E121" s="12"/>
      <c r="F121" s="12"/>
      <c r="G121" s="12"/>
    </row>
    <row r="122" spans="1:7" x14ac:dyDescent="0.3">
      <c r="D122" s="12"/>
      <c r="E122" s="12"/>
      <c r="F122" s="12"/>
      <c r="G122" s="12"/>
    </row>
    <row r="124" spans="1:7" ht="23.25" x14ac:dyDescent="0.35">
      <c r="A124" s="8" t="s">
        <v>85</v>
      </c>
      <c r="D124" s="10" t="s">
        <v>74</v>
      </c>
    </row>
    <row r="125" spans="1:7" x14ac:dyDescent="0.3">
      <c r="C125" s="1" t="s">
        <v>69</v>
      </c>
      <c r="D125" s="11" t="s">
        <v>75</v>
      </c>
      <c r="E125" s="755" t="s">
        <v>101</v>
      </c>
      <c r="F125" s="755"/>
      <c r="G125" s="755"/>
    </row>
    <row r="126" spans="1:7" ht="30.75" x14ac:dyDescent="0.3">
      <c r="C126" s="1" t="s">
        <v>73</v>
      </c>
      <c r="D126" s="11" t="s">
        <v>102</v>
      </c>
      <c r="E126" s="755" t="s">
        <v>740</v>
      </c>
      <c r="F126" s="755"/>
      <c r="G126" s="755"/>
    </row>
    <row r="127" spans="1:7" ht="34.5" customHeight="1" x14ac:dyDescent="0.3">
      <c r="C127" s="1" t="s">
        <v>70</v>
      </c>
      <c r="D127" s="11" t="s">
        <v>440</v>
      </c>
      <c r="E127" s="755" t="s">
        <v>741</v>
      </c>
      <c r="F127" s="755"/>
      <c r="G127" s="755"/>
    </row>
    <row r="128" spans="1:7" ht="45.75" x14ac:dyDescent="0.3">
      <c r="C128" s="751" t="s">
        <v>71</v>
      </c>
      <c r="D128" s="752" t="s">
        <v>441</v>
      </c>
      <c r="E128" s="756" t="s">
        <v>742</v>
      </c>
      <c r="F128" s="756"/>
      <c r="G128" s="756"/>
    </row>
    <row r="129" spans="3:7" x14ac:dyDescent="0.3">
      <c r="C129" s="751" t="s">
        <v>109</v>
      </c>
      <c r="D129" s="752" t="s">
        <v>76</v>
      </c>
      <c r="E129" s="756" t="s">
        <v>743</v>
      </c>
      <c r="F129" s="756"/>
      <c r="G129" s="756"/>
    </row>
    <row r="130" spans="3:7" x14ac:dyDescent="0.3">
      <c r="C130" s="751" t="s">
        <v>99</v>
      </c>
      <c r="D130" s="752" t="s">
        <v>76</v>
      </c>
      <c r="E130" s="756" t="s">
        <v>744</v>
      </c>
      <c r="F130" s="756"/>
      <c r="G130" s="756"/>
    </row>
    <row r="131" spans="3:7" x14ac:dyDescent="0.3">
      <c r="C131" s="751" t="s">
        <v>72</v>
      </c>
      <c r="D131" s="752" t="s">
        <v>77</v>
      </c>
      <c r="E131" s="756" t="s">
        <v>745</v>
      </c>
      <c r="F131" s="756"/>
      <c r="G131" s="756"/>
    </row>
    <row r="132" spans="3:7" ht="30.75" x14ac:dyDescent="0.3">
      <c r="C132" s="751" t="s">
        <v>110</v>
      </c>
      <c r="D132" s="752" t="s">
        <v>103</v>
      </c>
      <c r="E132" s="756" t="s">
        <v>746</v>
      </c>
      <c r="F132" s="756"/>
      <c r="G132" s="756"/>
    </row>
    <row r="133" spans="3:7" x14ac:dyDescent="0.3">
      <c r="C133" s="751" t="s">
        <v>78</v>
      </c>
      <c r="D133" s="752" t="s">
        <v>79</v>
      </c>
      <c r="E133" s="756" t="s">
        <v>747</v>
      </c>
      <c r="F133" s="756"/>
      <c r="G133" s="756"/>
    </row>
    <row r="134" spans="3:7" ht="30.75" x14ac:dyDescent="0.3">
      <c r="C134" s="751" t="s">
        <v>80</v>
      </c>
      <c r="D134" s="752" t="s">
        <v>442</v>
      </c>
      <c r="E134" s="756" t="s">
        <v>104</v>
      </c>
      <c r="F134" s="756"/>
      <c r="G134" s="756"/>
    </row>
    <row r="135" spans="3:7" ht="30.75" x14ac:dyDescent="0.3">
      <c r="C135" s="751" t="s">
        <v>111</v>
      </c>
      <c r="D135" s="752" t="s">
        <v>443</v>
      </c>
      <c r="E135" s="756" t="s">
        <v>748</v>
      </c>
      <c r="F135" s="756"/>
      <c r="G135" s="756"/>
    </row>
    <row r="136" spans="3:7" x14ac:dyDescent="0.3">
      <c r="C136" s="751"/>
      <c r="D136" s="752"/>
      <c r="E136" s="756"/>
      <c r="F136" s="756"/>
      <c r="G136" s="756"/>
    </row>
    <row r="137" spans="3:7" x14ac:dyDescent="0.3">
      <c r="C137" s="751" t="s">
        <v>86</v>
      </c>
      <c r="D137" s="752" t="s">
        <v>87</v>
      </c>
      <c r="E137" s="757" t="s">
        <v>749</v>
      </c>
      <c r="F137" s="758"/>
      <c r="G137" s="759"/>
    </row>
    <row r="138" spans="3:7" x14ac:dyDescent="0.3">
      <c r="C138" s="751" t="s">
        <v>112</v>
      </c>
      <c r="D138" s="752" t="s">
        <v>88</v>
      </c>
      <c r="E138" s="757" t="s">
        <v>89</v>
      </c>
      <c r="F138" s="758"/>
      <c r="G138" s="759"/>
    </row>
    <row r="139" spans="3:7" x14ac:dyDescent="0.3">
      <c r="C139" s="751" t="s">
        <v>113</v>
      </c>
      <c r="D139" s="752" t="s">
        <v>90</v>
      </c>
      <c r="E139" s="757" t="s">
        <v>105</v>
      </c>
      <c r="F139" s="758"/>
      <c r="G139" s="759"/>
    </row>
    <row r="140" spans="3:7" x14ac:dyDescent="0.3">
      <c r="C140" s="751" t="s">
        <v>100</v>
      </c>
      <c r="D140" s="752" t="s">
        <v>90</v>
      </c>
      <c r="E140" s="757" t="s">
        <v>739</v>
      </c>
      <c r="F140" s="758"/>
      <c r="G140" s="759"/>
    </row>
    <row r="141" spans="3:7" ht="30.75" x14ac:dyDescent="0.3">
      <c r="C141" s="752" t="s">
        <v>750</v>
      </c>
      <c r="D141" s="752" t="s">
        <v>751</v>
      </c>
      <c r="E141" s="757" t="s">
        <v>126</v>
      </c>
      <c r="F141" s="758"/>
      <c r="G141" s="759"/>
    </row>
    <row r="142" spans="3:7" x14ac:dyDescent="0.3">
      <c r="C142" s="14"/>
      <c r="D142" s="747"/>
      <c r="E142" s="747"/>
      <c r="F142" s="747"/>
      <c r="G142" s="747"/>
    </row>
    <row r="143" spans="3:7" x14ac:dyDescent="0.3">
      <c r="C143" t="s">
        <v>752</v>
      </c>
      <c r="D143" s="12"/>
      <c r="E143" s="12"/>
      <c r="F143" s="12"/>
      <c r="G143" s="12"/>
    </row>
    <row r="144" spans="3:7" x14ac:dyDescent="0.3">
      <c r="D144" s="12"/>
      <c r="E144" s="12"/>
      <c r="F144" s="12"/>
      <c r="G144" s="12"/>
    </row>
    <row r="145" spans="1:6" x14ac:dyDescent="0.3">
      <c r="A145" s="8" t="s">
        <v>83</v>
      </c>
    </row>
    <row r="146" spans="1:6" x14ac:dyDescent="0.3">
      <c r="C146" s="1" t="s">
        <v>114</v>
      </c>
    </row>
    <row r="147" spans="1:6" x14ac:dyDescent="0.3">
      <c r="C147" s="1" t="s">
        <v>84</v>
      </c>
    </row>
    <row r="148" spans="1:6" x14ac:dyDescent="0.3">
      <c r="C148" s="1" t="s">
        <v>115</v>
      </c>
    </row>
    <row r="149" spans="1:6" x14ac:dyDescent="0.3">
      <c r="C149" s="1" t="s">
        <v>116</v>
      </c>
    </row>
    <row r="150" spans="1:6" x14ac:dyDescent="0.3">
      <c r="C150" s="1" t="s">
        <v>117</v>
      </c>
    </row>
    <row r="151" spans="1:6" x14ac:dyDescent="0.3">
      <c r="C151" s="1" t="s">
        <v>753</v>
      </c>
    </row>
    <row r="152" spans="1:6" x14ac:dyDescent="0.3">
      <c r="C152" s="1" t="s">
        <v>91</v>
      </c>
    </row>
    <row r="154" spans="1:6" x14ac:dyDescent="0.3">
      <c r="C154" s="14" t="s">
        <v>754</v>
      </c>
      <c r="D154" s="14"/>
      <c r="E154" s="14"/>
      <c r="F154" s="14"/>
    </row>
  </sheetData>
  <mergeCells count="25">
    <mergeCell ref="E141:G141"/>
    <mergeCell ref="E129:G129"/>
    <mergeCell ref="E137:G137"/>
    <mergeCell ref="E138:G138"/>
    <mergeCell ref="E134:G134"/>
    <mergeCell ref="E135:G135"/>
    <mergeCell ref="E136:G136"/>
    <mergeCell ref="E139:G139"/>
    <mergeCell ref="E140:G140"/>
    <mergeCell ref="E130:G130"/>
    <mergeCell ref="E131:G131"/>
    <mergeCell ref="E132:G132"/>
    <mergeCell ref="E133:G133"/>
    <mergeCell ref="B101:C101"/>
    <mergeCell ref="E125:G125"/>
    <mergeCell ref="E126:G126"/>
    <mergeCell ref="E127:G127"/>
    <mergeCell ref="E128:G128"/>
    <mergeCell ref="E114:G114"/>
    <mergeCell ref="E115:G115"/>
    <mergeCell ref="E116:G116"/>
    <mergeCell ref="E117:G117"/>
    <mergeCell ref="E118:G118"/>
    <mergeCell ref="E119:G119"/>
    <mergeCell ref="E120:G120"/>
  </mergeCells>
  <phoneticPr fontId="7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72"/>
  <sheetViews>
    <sheetView topLeftCell="A100" zoomScaleNormal="100" workbookViewId="0">
      <selection activeCell="O12" sqref="O12"/>
    </sheetView>
  </sheetViews>
  <sheetFormatPr baseColWidth="10" defaultColWidth="10.7109375" defaultRowHeight="23.25" x14ac:dyDescent="0.35"/>
  <cols>
    <col min="1" max="1" width="4.28515625" style="238" customWidth="1"/>
    <col min="2" max="4" width="9.7109375" customWidth="1"/>
    <col min="7" max="7" width="26.28515625" customWidth="1"/>
    <col min="8" max="8" width="18.7109375" customWidth="1"/>
    <col min="9" max="9" width="14.85546875" customWidth="1"/>
    <col min="10" max="10" width="13.85546875" customWidth="1"/>
    <col min="12" max="12" width="7.85546875" customWidth="1"/>
    <col min="13" max="13" width="9.7109375" customWidth="1"/>
    <col min="14" max="14" width="22.140625" customWidth="1"/>
    <col min="15" max="15" width="38.5703125" customWidth="1"/>
  </cols>
  <sheetData>
    <row r="1" spans="1:15" ht="45.75" customHeight="1" x14ac:dyDescent="0.35">
      <c r="A1" s="761" t="s">
        <v>621</v>
      </c>
      <c r="B1" s="762"/>
      <c r="C1" s="762"/>
      <c r="D1" s="762"/>
      <c r="E1" s="762"/>
      <c r="F1" s="762"/>
      <c r="G1" s="762"/>
      <c r="H1" s="762"/>
      <c r="I1" s="762"/>
      <c r="J1" s="762"/>
      <c r="K1" s="762"/>
      <c r="L1" s="762"/>
      <c r="M1" s="762"/>
      <c r="N1" s="762"/>
    </row>
    <row r="2" spans="1:15" ht="44.25" customHeight="1" x14ac:dyDescent="0.35">
      <c r="A2" s="746"/>
      <c r="B2" s="760" t="s">
        <v>625</v>
      </c>
      <c r="C2" s="760"/>
      <c r="D2" s="760"/>
      <c r="E2" s="760"/>
      <c r="F2" s="760"/>
      <c r="G2" s="760"/>
      <c r="H2" s="760"/>
      <c r="I2" s="760"/>
      <c r="J2" s="760"/>
      <c r="K2" s="760"/>
      <c r="L2" s="760"/>
      <c r="M2" s="760"/>
      <c r="N2" s="760"/>
    </row>
    <row r="3" spans="1:15" ht="18.75" customHeight="1" x14ac:dyDescent="0.35">
      <c r="A3" s="746"/>
      <c r="B3" s="760" t="s">
        <v>626</v>
      </c>
      <c r="C3" s="760"/>
      <c r="D3" s="760"/>
      <c r="E3" s="760"/>
      <c r="F3" s="760"/>
      <c r="G3" s="760"/>
      <c r="H3" s="760"/>
      <c r="I3" s="760"/>
      <c r="J3" s="760"/>
      <c r="K3" s="760"/>
      <c r="L3" s="760"/>
      <c r="M3" s="760"/>
      <c r="N3" s="760"/>
    </row>
    <row r="4" spans="1:15" x14ac:dyDescent="0.35">
      <c r="A4" s="746" t="s">
        <v>287</v>
      </c>
      <c r="B4" s="14"/>
      <c r="C4" s="14"/>
      <c r="D4" s="14"/>
      <c r="E4" s="14"/>
      <c r="F4" s="14"/>
      <c r="G4" s="14"/>
      <c r="H4" s="14"/>
      <c r="I4" s="14"/>
      <c r="J4" s="14"/>
      <c r="K4" s="14"/>
      <c r="L4" s="14"/>
      <c r="M4" s="14"/>
      <c r="N4" s="14"/>
    </row>
    <row r="5" spans="1:15" ht="34.5" customHeight="1" x14ac:dyDescent="0.35">
      <c r="A5" s="746"/>
      <c r="B5" s="760" t="s">
        <v>622</v>
      </c>
      <c r="C5" s="760"/>
      <c r="D5" s="760"/>
      <c r="E5" s="760"/>
      <c r="F5" s="760"/>
      <c r="G5" s="760"/>
      <c r="H5" s="760"/>
      <c r="I5" s="760"/>
      <c r="J5" s="760"/>
      <c r="K5" s="760"/>
      <c r="L5" s="760"/>
      <c r="M5" s="760"/>
      <c r="N5" s="760"/>
      <c r="O5" s="12"/>
    </row>
    <row r="6" spans="1:15" x14ac:dyDescent="0.35">
      <c r="A6" s="746"/>
      <c r="B6" s="14" t="s">
        <v>623</v>
      </c>
      <c r="C6" s="14"/>
      <c r="D6" s="14"/>
      <c r="E6" s="14"/>
      <c r="F6" s="14"/>
      <c r="G6" s="14"/>
      <c r="H6" s="14"/>
      <c r="I6" s="14"/>
      <c r="J6" s="14"/>
      <c r="K6" s="14"/>
      <c r="L6" s="14"/>
      <c r="M6" s="14"/>
      <c r="N6" s="14"/>
    </row>
    <row r="7" spans="1:15" x14ac:dyDescent="0.35">
      <c r="A7" s="746"/>
      <c r="B7" s="14"/>
      <c r="C7" s="14" t="s">
        <v>288</v>
      </c>
      <c r="D7" s="14"/>
      <c r="E7" s="14"/>
      <c r="F7" s="14"/>
      <c r="G7" s="14"/>
      <c r="H7" s="14"/>
      <c r="I7" s="14"/>
      <c r="J7" s="14"/>
      <c r="K7" s="14"/>
      <c r="L7" s="14"/>
      <c r="M7" s="14"/>
      <c r="N7" s="14"/>
    </row>
    <row r="8" spans="1:15" x14ac:dyDescent="0.35">
      <c r="A8" s="746"/>
      <c r="B8" s="14"/>
      <c r="C8" s="14" t="s">
        <v>289</v>
      </c>
      <c r="D8" s="14"/>
      <c r="E8" s="14"/>
      <c r="F8" s="14"/>
      <c r="G8" s="14"/>
      <c r="H8" s="14"/>
      <c r="I8" s="14"/>
      <c r="J8" s="14"/>
      <c r="K8" s="14"/>
      <c r="L8" s="14"/>
      <c r="M8" s="14"/>
      <c r="N8" s="14"/>
    </row>
    <row r="9" spans="1:15" x14ac:dyDescent="0.35">
      <c r="A9" s="746"/>
      <c r="B9" s="14"/>
      <c r="C9" s="14" t="s">
        <v>290</v>
      </c>
      <c r="D9" s="14"/>
      <c r="E9" s="14"/>
      <c r="F9" s="14"/>
      <c r="G9" s="14"/>
      <c r="H9" s="14"/>
      <c r="I9" s="14"/>
      <c r="J9" s="14"/>
      <c r="K9" s="14"/>
      <c r="L9" s="14"/>
      <c r="M9" s="14"/>
      <c r="N9" s="14"/>
    </row>
    <row r="10" spans="1:15" x14ac:dyDescent="0.35">
      <c r="A10" s="746"/>
      <c r="B10" s="14"/>
      <c r="C10" s="14" t="s">
        <v>530</v>
      </c>
      <c r="D10" s="14"/>
      <c r="E10" s="14"/>
      <c r="F10" s="14"/>
      <c r="G10" s="14"/>
      <c r="H10" s="14"/>
      <c r="I10" s="14"/>
      <c r="J10" s="14"/>
      <c r="K10" s="14"/>
      <c r="L10" s="14"/>
      <c r="M10" s="14"/>
      <c r="N10" s="14"/>
    </row>
    <row r="11" spans="1:15" x14ac:dyDescent="0.35">
      <c r="A11" s="746"/>
      <c r="B11" s="14"/>
      <c r="C11" s="14" t="s">
        <v>624</v>
      </c>
      <c r="D11" s="14"/>
      <c r="E11" s="14"/>
      <c r="F11" s="14"/>
      <c r="G11" s="14"/>
      <c r="H11" s="14"/>
      <c r="I11" s="14"/>
      <c r="J11" s="14"/>
      <c r="K11" s="14"/>
      <c r="L11" s="14"/>
      <c r="M11" s="14"/>
      <c r="N11" s="14"/>
    </row>
    <row r="12" spans="1:15" x14ac:dyDescent="0.35">
      <c r="A12" s="746"/>
      <c r="B12" s="14"/>
      <c r="C12" s="14" t="s">
        <v>291</v>
      </c>
      <c r="D12" s="14"/>
      <c r="E12" s="14"/>
      <c r="F12" s="14"/>
      <c r="G12" s="14"/>
      <c r="H12" s="14"/>
      <c r="I12" s="14"/>
      <c r="J12" s="14"/>
      <c r="K12" s="14"/>
      <c r="L12" s="14"/>
      <c r="M12" s="14"/>
      <c r="N12" s="14"/>
    </row>
    <row r="13" spans="1:15" ht="35.25" customHeight="1" x14ac:dyDescent="0.35">
      <c r="A13" s="746"/>
      <c r="B13" s="14"/>
      <c r="C13" s="760" t="s">
        <v>627</v>
      </c>
      <c r="D13" s="760"/>
      <c r="E13" s="760"/>
      <c r="F13" s="760"/>
      <c r="G13" s="760"/>
      <c r="H13" s="760"/>
      <c r="I13" s="760"/>
      <c r="J13" s="760"/>
      <c r="K13" s="760"/>
      <c r="L13" s="760"/>
      <c r="M13" s="760"/>
      <c r="N13" s="760"/>
    </row>
    <row r="14" spans="1:15" x14ac:dyDescent="0.35">
      <c r="A14" s="746"/>
      <c r="B14" s="14"/>
      <c r="C14" s="14" t="s">
        <v>426</v>
      </c>
      <c r="D14" s="14"/>
      <c r="E14" s="14"/>
      <c r="F14" s="14"/>
      <c r="G14" s="14"/>
      <c r="H14" s="14"/>
      <c r="I14" s="14"/>
      <c r="J14" s="14"/>
      <c r="K14" s="14"/>
      <c r="L14" s="14"/>
      <c r="M14" s="14"/>
      <c r="N14" s="14"/>
    </row>
    <row r="15" spans="1:15" x14ac:dyDescent="0.35">
      <c r="A15" s="746"/>
      <c r="B15" s="14"/>
      <c r="C15" s="14" t="s">
        <v>628</v>
      </c>
      <c r="D15" s="14"/>
      <c r="E15" s="14"/>
      <c r="F15" s="14"/>
      <c r="G15" s="14"/>
      <c r="H15" s="14"/>
      <c r="I15" s="14"/>
      <c r="J15" s="14"/>
      <c r="K15" s="14"/>
      <c r="L15" s="14"/>
      <c r="M15" s="14"/>
      <c r="N15" s="14"/>
    </row>
    <row r="16" spans="1:15" x14ac:dyDescent="0.35">
      <c r="A16" s="746"/>
      <c r="B16" s="14"/>
      <c r="C16" s="14" t="s">
        <v>354</v>
      </c>
      <c r="D16" s="14"/>
      <c r="E16" s="14"/>
      <c r="F16" s="14"/>
      <c r="G16" s="14"/>
      <c r="H16" s="14"/>
      <c r="I16" s="14"/>
      <c r="J16" s="14"/>
      <c r="K16" s="14"/>
      <c r="L16" s="14"/>
      <c r="M16" s="14"/>
      <c r="N16" s="14"/>
    </row>
    <row r="18" spans="1:10" x14ac:dyDescent="0.35">
      <c r="A18" s="746" t="s">
        <v>703</v>
      </c>
      <c r="B18" s="14"/>
      <c r="C18" s="14"/>
      <c r="D18" s="14"/>
      <c r="E18" s="14"/>
      <c r="F18" s="14"/>
      <c r="G18" s="14"/>
    </row>
    <row r="19" spans="1:10" x14ac:dyDescent="0.35">
      <c r="A19" s="746"/>
      <c r="B19" s="14"/>
      <c r="C19" s="14"/>
      <c r="D19" s="14"/>
      <c r="E19" s="14"/>
      <c r="F19" s="14"/>
      <c r="G19" s="14"/>
      <c r="H19" s="239" t="s">
        <v>357</v>
      </c>
      <c r="I19" s="239" t="s">
        <v>358</v>
      </c>
      <c r="J19" s="239" t="s">
        <v>359</v>
      </c>
    </row>
    <row r="20" spans="1:10" x14ac:dyDescent="0.35">
      <c r="A20" s="746"/>
      <c r="B20" s="14" t="s">
        <v>629</v>
      </c>
      <c r="C20" s="14"/>
      <c r="D20" s="14"/>
      <c r="E20" s="14"/>
      <c r="F20" s="14"/>
      <c r="G20" s="14"/>
      <c r="H20" s="240" t="s">
        <v>447</v>
      </c>
      <c r="I20" s="240" t="s">
        <v>447</v>
      </c>
      <c r="J20" s="240" t="s">
        <v>447</v>
      </c>
    </row>
    <row r="21" spans="1:10" x14ac:dyDescent="0.35">
      <c r="A21" s="746"/>
      <c r="B21" s="14" t="s">
        <v>132</v>
      </c>
      <c r="C21" s="14"/>
      <c r="D21" s="14"/>
      <c r="E21" s="14"/>
      <c r="F21" s="14"/>
      <c r="G21" s="14"/>
      <c r="H21" s="240" t="s">
        <v>448</v>
      </c>
      <c r="I21" s="240" t="s">
        <v>448</v>
      </c>
      <c r="J21" s="240" t="s">
        <v>448</v>
      </c>
    </row>
    <row r="22" spans="1:10" x14ac:dyDescent="0.35">
      <c r="A22" s="746"/>
      <c r="B22" s="14" t="s">
        <v>134</v>
      </c>
      <c r="C22" s="14"/>
      <c r="D22" s="14"/>
      <c r="E22" s="14"/>
      <c r="F22" s="14"/>
      <c r="G22" s="14"/>
      <c r="H22" s="240" t="s">
        <v>452</v>
      </c>
      <c r="I22" s="240" t="s">
        <v>458</v>
      </c>
      <c r="J22" s="240" t="s">
        <v>449</v>
      </c>
    </row>
    <row r="23" spans="1:10" x14ac:dyDescent="0.35">
      <c r="A23" s="746"/>
      <c r="B23" s="14" t="s">
        <v>133</v>
      </c>
      <c r="C23" s="14"/>
      <c r="D23" s="14"/>
      <c r="E23" s="14"/>
      <c r="F23" s="14"/>
      <c r="G23" s="14"/>
      <c r="H23" s="240" t="s">
        <v>451</v>
      </c>
      <c r="I23" s="240" t="s">
        <v>457</v>
      </c>
      <c r="J23" s="240"/>
    </row>
    <row r="24" spans="1:10" x14ac:dyDescent="0.35">
      <c r="A24" s="746"/>
      <c r="B24" s="14" t="s">
        <v>704</v>
      </c>
      <c r="C24" s="14"/>
      <c r="D24" s="14"/>
      <c r="E24" s="14"/>
      <c r="F24" s="14"/>
      <c r="G24" s="14"/>
      <c r="H24" s="240" t="s">
        <v>455</v>
      </c>
      <c r="I24" s="240" t="s">
        <v>456</v>
      </c>
      <c r="J24" s="240" t="s">
        <v>296</v>
      </c>
    </row>
    <row r="25" spans="1:10" x14ac:dyDescent="0.35">
      <c r="A25" s="746"/>
      <c r="B25" s="14" t="s">
        <v>135</v>
      </c>
      <c r="C25" s="14"/>
      <c r="D25" s="14"/>
      <c r="E25" s="14"/>
      <c r="F25" s="14"/>
      <c r="G25" s="14"/>
      <c r="H25" s="240" t="s">
        <v>453</v>
      </c>
      <c r="I25" s="240" t="s">
        <v>454</v>
      </c>
      <c r="J25" s="240"/>
    </row>
    <row r="26" spans="1:10" x14ac:dyDescent="0.35">
      <c r="A26" s="746"/>
      <c r="B26" s="14" t="s">
        <v>360</v>
      </c>
      <c r="C26" s="14"/>
      <c r="D26" s="14"/>
      <c r="E26" s="14"/>
      <c r="F26" s="14"/>
      <c r="G26" s="14"/>
      <c r="H26" s="240" t="s">
        <v>459</v>
      </c>
      <c r="I26" s="240" t="s">
        <v>451</v>
      </c>
      <c r="J26" s="240"/>
    </row>
    <row r="27" spans="1:10" x14ac:dyDescent="0.35">
      <c r="A27" s="746"/>
      <c r="B27" s="14" t="s">
        <v>136</v>
      </c>
      <c r="C27" s="14"/>
      <c r="D27" s="14"/>
      <c r="E27" s="14"/>
      <c r="F27" s="14"/>
      <c r="G27" s="14"/>
      <c r="H27" s="240" t="s">
        <v>460</v>
      </c>
      <c r="I27" s="240" t="s">
        <v>461</v>
      </c>
      <c r="J27" s="240" t="s">
        <v>450</v>
      </c>
    </row>
    <row r="28" spans="1:10" x14ac:dyDescent="0.35">
      <c r="B28" t="s">
        <v>413</v>
      </c>
      <c r="H28" s="240" t="s">
        <v>462</v>
      </c>
      <c r="I28" s="240"/>
      <c r="J28" s="240"/>
    </row>
    <row r="31" spans="1:10" x14ac:dyDescent="0.35">
      <c r="A31" s="238" t="s">
        <v>130</v>
      </c>
    </row>
    <row r="32" spans="1:10" x14ac:dyDescent="0.35">
      <c r="B32" t="s">
        <v>131</v>
      </c>
    </row>
    <row r="33" spans="1:14" ht="38.25" customHeight="1" x14ac:dyDescent="0.35">
      <c r="B33" s="762" t="s">
        <v>137</v>
      </c>
      <c r="C33" s="762"/>
      <c r="D33" s="762"/>
      <c r="E33" s="762"/>
      <c r="F33" s="762"/>
      <c r="G33" s="762"/>
      <c r="H33" s="762"/>
      <c r="I33" s="762"/>
      <c r="J33" s="762"/>
      <c r="K33" s="762"/>
      <c r="L33" s="762"/>
      <c r="M33" s="762"/>
      <c r="N33" s="762"/>
    </row>
    <row r="36" spans="1:14" x14ac:dyDescent="0.35">
      <c r="A36" s="746" t="s">
        <v>138</v>
      </c>
      <c r="B36" s="14"/>
      <c r="C36" s="14"/>
      <c r="D36" s="14"/>
      <c r="E36" s="14"/>
      <c r="F36" s="14"/>
      <c r="G36" s="14"/>
      <c r="H36" s="14"/>
      <c r="I36" s="14"/>
      <c r="J36" s="14"/>
      <c r="K36" s="14"/>
      <c r="L36" s="14"/>
      <c r="M36" s="14"/>
      <c r="N36" s="14"/>
    </row>
    <row r="37" spans="1:14" x14ac:dyDescent="0.35">
      <c r="A37" s="746"/>
      <c r="B37" s="14" t="s">
        <v>630</v>
      </c>
      <c r="C37" s="14"/>
      <c r="D37" s="14"/>
      <c r="E37" s="14"/>
      <c r="F37" s="14"/>
      <c r="G37" s="14"/>
      <c r="H37" s="14"/>
      <c r="I37" s="14"/>
      <c r="J37" s="14"/>
      <c r="K37" s="14"/>
      <c r="L37" s="14"/>
      <c r="M37" s="14"/>
      <c r="N37" s="14"/>
    </row>
    <row r="38" spans="1:14" x14ac:dyDescent="0.35">
      <c r="A38" s="746"/>
      <c r="B38" s="14" t="s">
        <v>143</v>
      </c>
      <c r="C38" s="14"/>
      <c r="D38" s="14"/>
      <c r="E38" s="14"/>
      <c r="F38" s="14"/>
      <c r="G38" s="14"/>
      <c r="H38" s="14"/>
      <c r="I38" s="14"/>
      <c r="J38" s="14"/>
      <c r="K38" s="14"/>
      <c r="L38" s="14"/>
      <c r="M38" s="14"/>
      <c r="N38" s="14"/>
    </row>
    <row r="39" spans="1:14" ht="41.25" customHeight="1" x14ac:dyDescent="0.35">
      <c r="A39" s="746"/>
      <c r="B39" s="14"/>
      <c r="C39" s="760" t="s">
        <v>631</v>
      </c>
      <c r="D39" s="760"/>
      <c r="E39" s="760"/>
      <c r="F39" s="760"/>
      <c r="G39" s="760"/>
      <c r="H39" s="760"/>
      <c r="I39" s="760"/>
      <c r="J39" s="760"/>
      <c r="K39" s="760"/>
      <c r="L39" s="760"/>
      <c r="M39" s="760"/>
      <c r="N39" s="760"/>
    </row>
    <row r="40" spans="1:14" x14ac:dyDescent="0.35">
      <c r="A40" s="746"/>
      <c r="B40" s="14"/>
      <c r="C40" s="14" t="s">
        <v>355</v>
      </c>
      <c r="D40" s="14"/>
      <c r="E40" s="14"/>
      <c r="F40" s="14"/>
      <c r="G40" s="14"/>
      <c r="H40" s="14"/>
      <c r="I40" s="14"/>
      <c r="J40" s="14"/>
      <c r="K40" s="14"/>
      <c r="L40" s="14"/>
      <c r="M40" s="14"/>
      <c r="N40" s="14"/>
    </row>
    <row r="41" spans="1:14" x14ac:dyDescent="0.35">
      <c r="A41" s="746"/>
      <c r="B41" s="14"/>
      <c r="C41" s="14"/>
      <c r="D41" s="14" t="s">
        <v>356</v>
      </c>
      <c r="E41" s="14"/>
      <c r="F41" s="14"/>
      <c r="G41" s="14"/>
      <c r="H41" s="14"/>
      <c r="I41" s="14"/>
      <c r="J41" s="14"/>
      <c r="K41" s="14"/>
      <c r="L41" s="14"/>
      <c r="M41" s="14"/>
      <c r="N41" s="14"/>
    </row>
    <row r="42" spans="1:14" x14ac:dyDescent="0.35">
      <c r="A42" s="746"/>
      <c r="B42" s="14"/>
      <c r="C42" s="14"/>
      <c r="D42" s="14" t="s">
        <v>632</v>
      </c>
      <c r="E42" s="14"/>
      <c r="F42" s="14"/>
      <c r="G42" s="14"/>
      <c r="H42" s="14"/>
      <c r="I42" s="14"/>
      <c r="J42" s="14"/>
      <c r="K42" s="14"/>
      <c r="L42" s="14"/>
      <c r="M42" s="14"/>
      <c r="N42" s="14"/>
    </row>
    <row r="43" spans="1:14" ht="36" customHeight="1" x14ac:dyDescent="0.35">
      <c r="A43" s="746"/>
      <c r="B43" s="14"/>
      <c r="C43" s="14"/>
      <c r="D43" s="760" t="s">
        <v>635</v>
      </c>
      <c r="E43" s="760"/>
      <c r="F43" s="760"/>
      <c r="G43" s="760"/>
      <c r="H43" s="760"/>
      <c r="I43" s="760"/>
      <c r="J43" s="760"/>
      <c r="K43" s="760"/>
      <c r="L43" s="760"/>
      <c r="M43" s="760"/>
      <c r="N43" s="760"/>
    </row>
    <row r="44" spans="1:14" ht="35.25" customHeight="1" x14ac:dyDescent="0.35">
      <c r="A44" s="746"/>
      <c r="B44" s="14"/>
      <c r="C44" s="14"/>
      <c r="D44" s="760" t="s">
        <v>636</v>
      </c>
      <c r="E44" s="760"/>
      <c r="F44" s="760"/>
      <c r="G44" s="760"/>
      <c r="H44" s="760"/>
      <c r="I44" s="760"/>
      <c r="J44" s="760"/>
      <c r="K44" s="760"/>
      <c r="L44" s="760"/>
      <c r="M44" s="760"/>
      <c r="N44" s="760"/>
    </row>
    <row r="45" spans="1:14" x14ac:dyDescent="0.35">
      <c r="A45" s="746"/>
      <c r="B45" s="14"/>
      <c r="C45" s="14" t="s">
        <v>361</v>
      </c>
      <c r="D45" s="14"/>
      <c r="E45" s="14"/>
      <c r="F45" s="14"/>
      <c r="G45" s="14"/>
      <c r="H45" s="14"/>
      <c r="I45" s="14"/>
      <c r="J45" s="14"/>
      <c r="K45" s="14"/>
      <c r="L45" s="14"/>
      <c r="M45" s="14"/>
      <c r="N45" s="14"/>
    </row>
    <row r="46" spans="1:14" x14ac:dyDescent="0.35">
      <c r="A46" s="746"/>
      <c r="B46" s="14"/>
      <c r="C46" s="14"/>
      <c r="D46" s="14"/>
      <c r="E46" s="14" t="s">
        <v>416</v>
      </c>
      <c r="F46" s="14"/>
      <c r="G46" s="14"/>
      <c r="H46" s="14"/>
      <c r="I46" s="14"/>
      <c r="J46" s="14"/>
      <c r="K46" s="14"/>
      <c r="L46" s="14"/>
      <c r="M46" s="14"/>
      <c r="N46" s="14"/>
    </row>
    <row r="47" spans="1:14" x14ac:dyDescent="0.35">
      <c r="A47" s="746"/>
      <c r="B47" s="14"/>
      <c r="C47" s="14"/>
      <c r="D47" s="14"/>
      <c r="E47" s="14" t="s">
        <v>633</v>
      </c>
      <c r="F47" s="14"/>
      <c r="G47" s="14"/>
      <c r="H47" s="14"/>
      <c r="I47" s="14"/>
      <c r="J47" s="14"/>
      <c r="K47" s="14"/>
      <c r="L47" s="14"/>
      <c r="M47" s="14"/>
      <c r="N47" s="14"/>
    </row>
    <row r="48" spans="1:14" x14ac:dyDescent="0.35">
      <c r="A48" s="746"/>
      <c r="B48" s="14"/>
      <c r="C48" s="14"/>
      <c r="D48" s="14"/>
      <c r="E48" s="14"/>
      <c r="F48" s="14"/>
      <c r="G48" s="14"/>
      <c r="H48" s="14"/>
      <c r="I48" s="14"/>
      <c r="J48" s="14"/>
      <c r="K48" s="14"/>
      <c r="L48" s="14"/>
      <c r="M48" s="14"/>
      <c r="N48" s="14"/>
    </row>
    <row r="49" spans="1:15" x14ac:dyDescent="0.35">
      <c r="A49" s="746" t="s">
        <v>387</v>
      </c>
      <c r="B49" s="14"/>
      <c r="C49" s="14"/>
      <c r="D49" s="14"/>
      <c r="E49" s="14"/>
      <c r="F49" s="14"/>
      <c r="G49" s="14"/>
      <c r="H49" s="14"/>
      <c r="I49" s="14"/>
      <c r="J49" s="14"/>
      <c r="K49" s="14"/>
      <c r="L49" s="14"/>
      <c r="M49" s="14"/>
      <c r="N49" s="14"/>
    </row>
    <row r="50" spans="1:15" x14ac:dyDescent="0.35">
      <c r="A50" s="746"/>
      <c r="B50" s="14" t="s">
        <v>141</v>
      </c>
      <c r="C50" s="14"/>
      <c r="D50" s="14" t="s">
        <v>444</v>
      </c>
      <c r="E50" s="14"/>
      <c r="F50" s="14"/>
      <c r="G50" s="14"/>
      <c r="H50" s="14"/>
      <c r="I50" s="14"/>
      <c r="J50" s="14"/>
      <c r="K50" s="14"/>
      <c r="L50" s="14"/>
      <c r="M50" s="14"/>
      <c r="N50" s="14"/>
    </row>
    <row r="51" spans="1:15" x14ac:dyDescent="0.35">
      <c r="A51" s="746"/>
      <c r="B51" s="14" t="s">
        <v>140</v>
      </c>
      <c r="C51" s="14"/>
      <c r="D51" s="14" t="s">
        <v>248</v>
      </c>
      <c r="E51" s="14"/>
      <c r="F51" s="14"/>
      <c r="G51" s="14"/>
      <c r="H51" s="14"/>
      <c r="I51" s="14"/>
      <c r="J51" s="14"/>
      <c r="K51" s="14"/>
      <c r="L51" s="14"/>
      <c r="M51" s="14"/>
      <c r="N51" s="14"/>
    </row>
    <row r="52" spans="1:15" ht="36" customHeight="1" x14ac:dyDescent="0.35">
      <c r="A52" s="746"/>
      <c r="B52" s="748" t="s">
        <v>139</v>
      </c>
      <c r="C52" s="14"/>
      <c r="D52" s="760" t="s">
        <v>634</v>
      </c>
      <c r="E52" s="760"/>
      <c r="F52" s="760"/>
      <c r="G52" s="760"/>
      <c r="H52" s="760"/>
      <c r="I52" s="760"/>
      <c r="J52" s="760"/>
      <c r="K52" s="760"/>
      <c r="L52" s="760"/>
      <c r="M52" s="760"/>
      <c r="N52" s="760"/>
      <c r="O52" s="12"/>
    </row>
    <row r="53" spans="1:15" ht="37.5" customHeight="1" x14ac:dyDescent="0.35">
      <c r="A53" s="746"/>
      <c r="B53" s="14" t="s">
        <v>142</v>
      </c>
      <c r="C53" s="14"/>
      <c r="D53" s="760" t="s">
        <v>638</v>
      </c>
      <c r="E53" s="760"/>
      <c r="F53" s="760"/>
      <c r="G53" s="760"/>
      <c r="H53" s="760"/>
      <c r="I53" s="760"/>
      <c r="J53" s="760"/>
      <c r="K53" s="760"/>
      <c r="L53" s="760"/>
      <c r="M53" s="760"/>
      <c r="N53" s="760"/>
    </row>
    <row r="54" spans="1:15" x14ac:dyDescent="0.35">
      <c r="A54" s="746"/>
      <c r="B54" s="14" t="s">
        <v>390</v>
      </c>
      <c r="C54" s="14"/>
      <c r="D54" s="14" t="s">
        <v>637</v>
      </c>
      <c r="E54" s="14"/>
      <c r="F54" s="14"/>
      <c r="G54" s="14"/>
      <c r="H54" s="14"/>
      <c r="I54" s="14"/>
      <c r="J54" s="14"/>
      <c r="K54" s="14"/>
      <c r="L54" s="14"/>
      <c r="M54" s="14"/>
      <c r="N54" s="14"/>
    </row>
    <row r="55" spans="1:15" x14ac:dyDescent="0.35">
      <c r="A55" s="746"/>
      <c r="B55" s="14" t="s">
        <v>639</v>
      </c>
      <c r="C55" s="14"/>
      <c r="D55" s="14" t="s">
        <v>640</v>
      </c>
      <c r="E55" s="14"/>
      <c r="F55" s="14"/>
      <c r="G55" s="14"/>
      <c r="H55" s="14"/>
      <c r="I55" s="14"/>
      <c r="J55" s="14"/>
      <c r="K55" s="14"/>
      <c r="L55" s="14"/>
      <c r="M55" s="14"/>
      <c r="N55" s="14"/>
    </row>
    <row r="58" spans="1:15" x14ac:dyDescent="0.35">
      <c r="A58" s="238" t="s">
        <v>365</v>
      </c>
      <c r="B58" s="14"/>
      <c r="C58" s="14"/>
      <c r="D58" s="14"/>
      <c r="E58" s="14"/>
      <c r="F58" s="14"/>
      <c r="G58" s="14"/>
      <c r="H58" s="14"/>
      <c r="I58" s="14"/>
      <c r="J58" s="14"/>
      <c r="K58" s="14"/>
      <c r="L58" s="14"/>
      <c r="M58" s="14"/>
      <c r="N58" s="14"/>
    </row>
    <row r="59" spans="1:15" x14ac:dyDescent="0.35">
      <c r="B59" s="14" t="s">
        <v>141</v>
      </c>
      <c r="C59" s="14"/>
      <c r="D59" s="14"/>
      <c r="E59" s="14"/>
      <c r="F59" s="14"/>
      <c r="G59" s="14"/>
      <c r="H59" s="14"/>
      <c r="I59" s="14"/>
      <c r="J59" s="14"/>
      <c r="K59" s="14"/>
      <c r="L59" s="14"/>
      <c r="M59" s="14"/>
      <c r="N59" s="14"/>
    </row>
    <row r="60" spans="1:15" x14ac:dyDescent="0.35">
      <c r="B60" s="14"/>
      <c r="C60" s="14"/>
      <c r="D60" s="14" t="s">
        <v>531</v>
      </c>
      <c r="E60" s="14"/>
      <c r="F60" s="14"/>
      <c r="G60" s="14"/>
      <c r="H60" s="14"/>
      <c r="I60" s="14"/>
      <c r="J60" s="14"/>
      <c r="K60" s="14"/>
      <c r="L60" s="14"/>
      <c r="M60" s="14"/>
      <c r="N60" s="14"/>
    </row>
    <row r="61" spans="1:15" x14ac:dyDescent="0.35">
      <c r="B61" s="14"/>
      <c r="C61" s="14"/>
      <c r="D61" s="14" t="s">
        <v>641</v>
      </c>
      <c r="E61" s="14"/>
      <c r="F61" s="14"/>
      <c r="G61" s="14"/>
      <c r="H61" s="14"/>
      <c r="I61" s="14"/>
      <c r="J61" s="14"/>
      <c r="K61" s="14"/>
      <c r="L61" s="14"/>
      <c r="M61" s="14"/>
      <c r="N61" s="14"/>
    </row>
    <row r="62" spans="1:15" x14ac:dyDescent="0.35">
      <c r="B62" s="14"/>
      <c r="C62" s="14"/>
      <c r="D62" s="14" t="s">
        <v>642</v>
      </c>
      <c r="E62" s="14"/>
      <c r="F62" s="14"/>
      <c r="G62" s="14"/>
      <c r="H62" s="14"/>
      <c r="I62" s="14"/>
      <c r="J62" s="14"/>
      <c r="K62" s="14"/>
      <c r="L62" s="14"/>
      <c r="M62" s="14"/>
      <c r="N62" s="14"/>
    </row>
    <row r="63" spans="1:15" ht="32.25" customHeight="1" x14ac:dyDescent="0.35">
      <c r="B63" s="14" t="s">
        <v>363</v>
      </c>
      <c r="C63" s="14"/>
      <c r="D63" s="760" t="s">
        <v>644</v>
      </c>
      <c r="E63" s="760"/>
      <c r="F63" s="760"/>
      <c r="G63" s="760"/>
      <c r="H63" s="760"/>
      <c r="I63" s="760"/>
      <c r="J63" s="760"/>
      <c r="K63" s="760"/>
      <c r="L63" s="760"/>
      <c r="M63" s="760"/>
      <c r="N63" s="760"/>
    </row>
    <row r="64" spans="1:15" ht="32.25" customHeight="1" x14ac:dyDescent="0.35">
      <c r="B64" s="14"/>
      <c r="C64" s="14"/>
      <c r="D64" s="760" t="s">
        <v>643</v>
      </c>
      <c r="E64" s="760"/>
      <c r="F64" s="760"/>
      <c r="G64" s="760"/>
      <c r="H64" s="760"/>
      <c r="I64" s="760"/>
      <c r="J64" s="760"/>
      <c r="K64" s="760"/>
      <c r="L64" s="760"/>
      <c r="M64" s="760"/>
      <c r="N64" s="760"/>
    </row>
    <row r="65" spans="1:15" x14ac:dyDescent="0.35">
      <c r="B65" s="14"/>
      <c r="C65" s="14"/>
      <c r="D65" s="14" t="s">
        <v>417</v>
      </c>
      <c r="E65" s="14"/>
      <c r="F65" s="14"/>
      <c r="G65" s="14"/>
      <c r="H65" s="14"/>
      <c r="I65" s="14"/>
      <c r="J65" s="14"/>
      <c r="K65" s="14"/>
      <c r="L65" s="14"/>
      <c r="M65" s="14"/>
      <c r="N65" s="14"/>
    </row>
    <row r="66" spans="1:15" x14ac:dyDescent="0.35">
      <c r="B66" s="14"/>
      <c r="C66" s="14"/>
      <c r="D66" s="14"/>
      <c r="E66" s="14"/>
      <c r="F66" s="14"/>
      <c r="G66" s="14"/>
      <c r="H66" s="14"/>
      <c r="I66" s="14"/>
      <c r="J66" s="14"/>
      <c r="K66" s="14"/>
      <c r="L66" s="14"/>
      <c r="M66" s="14"/>
      <c r="N66" s="14"/>
    </row>
    <row r="67" spans="1:15" x14ac:dyDescent="0.35">
      <c r="B67" s="14" t="s">
        <v>366</v>
      </c>
      <c r="C67" s="14"/>
      <c r="D67" s="14" t="s">
        <v>445</v>
      </c>
      <c r="E67" s="14"/>
      <c r="F67" s="14"/>
      <c r="G67" s="14"/>
      <c r="H67" s="14"/>
      <c r="I67" s="14"/>
      <c r="J67" s="14"/>
      <c r="K67" s="14"/>
      <c r="L67" s="14"/>
      <c r="M67" s="14"/>
      <c r="N67" s="14"/>
    </row>
    <row r="68" spans="1:15" ht="43.5" customHeight="1" x14ac:dyDescent="0.35">
      <c r="A68" s="298"/>
      <c r="B68" s="749" t="s">
        <v>142</v>
      </c>
      <c r="C68" s="14"/>
      <c r="D68" s="760" t="s">
        <v>645</v>
      </c>
      <c r="E68" s="760"/>
      <c r="F68" s="760"/>
      <c r="G68" s="760"/>
      <c r="H68" s="760"/>
      <c r="I68" s="760"/>
      <c r="J68" s="760"/>
      <c r="K68" s="760"/>
      <c r="L68" s="760"/>
      <c r="M68" s="760"/>
      <c r="N68" s="760"/>
      <c r="O68" s="12"/>
    </row>
    <row r="69" spans="1:15" x14ac:dyDescent="0.35">
      <c r="B69" s="14"/>
      <c r="C69" s="14"/>
      <c r="D69" s="14" t="s">
        <v>646</v>
      </c>
      <c r="E69" s="14"/>
      <c r="F69" s="14"/>
      <c r="G69" s="14"/>
      <c r="H69" s="14"/>
      <c r="I69" s="14"/>
      <c r="J69" s="14"/>
      <c r="K69" s="14"/>
      <c r="L69" s="14"/>
      <c r="M69" s="14"/>
      <c r="N69" s="14"/>
    </row>
    <row r="70" spans="1:15" x14ac:dyDescent="0.35">
      <c r="B70" s="14"/>
      <c r="C70" s="14"/>
      <c r="D70" s="14"/>
      <c r="E70" s="14"/>
      <c r="F70" s="14"/>
      <c r="G70" s="14"/>
      <c r="H70" s="14"/>
      <c r="I70" s="14"/>
      <c r="J70" s="14"/>
      <c r="K70" s="14"/>
      <c r="L70" s="14"/>
      <c r="M70" s="14"/>
      <c r="N70" s="14"/>
    </row>
    <row r="71" spans="1:15" x14ac:dyDescent="0.35">
      <c r="A71" s="746" t="s">
        <v>364</v>
      </c>
      <c r="B71" s="14"/>
      <c r="C71" s="14"/>
      <c r="D71" s="14"/>
      <c r="E71" s="14"/>
      <c r="F71" s="14"/>
      <c r="G71" s="14"/>
      <c r="H71" s="14"/>
      <c r="I71" s="14"/>
      <c r="J71" s="14"/>
      <c r="K71" s="14"/>
      <c r="L71" s="14"/>
      <c r="M71" s="14"/>
      <c r="N71" s="14"/>
    </row>
    <row r="72" spans="1:15" x14ac:dyDescent="0.35">
      <c r="A72" s="746"/>
      <c r="B72" s="14" t="s">
        <v>647</v>
      </c>
      <c r="C72" s="14"/>
      <c r="D72" s="14"/>
      <c r="E72" s="14"/>
      <c r="F72" s="14"/>
      <c r="G72" s="14"/>
      <c r="H72" s="14"/>
      <c r="I72" s="14"/>
      <c r="J72" s="14"/>
      <c r="K72" s="14"/>
      <c r="L72" s="14"/>
      <c r="M72" s="14"/>
      <c r="N72" s="14"/>
    </row>
    <row r="73" spans="1:15" x14ac:dyDescent="0.35">
      <c r="A73" s="746"/>
      <c r="B73" s="14"/>
      <c r="C73" s="14" t="s">
        <v>386</v>
      </c>
      <c r="D73" s="14"/>
      <c r="E73" s="14"/>
      <c r="F73" s="14"/>
      <c r="G73" s="14"/>
      <c r="H73" s="14"/>
      <c r="I73" s="14"/>
      <c r="J73" s="14"/>
      <c r="K73" s="14"/>
      <c r="L73" s="14"/>
      <c r="M73" s="14"/>
      <c r="N73" s="14"/>
    </row>
    <row r="74" spans="1:15" x14ac:dyDescent="0.35">
      <c r="A74" s="746"/>
      <c r="B74" s="14"/>
      <c r="C74" s="14" t="s">
        <v>418</v>
      </c>
      <c r="D74" s="14"/>
      <c r="E74" s="14"/>
      <c r="F74" s="14"/>
      <c r="G74" s="14"/>
      <c r="H74" s="14"/>
      <c r="I74" s="14"/>
      <c r="J74" s="14"/>
      <c r="K74" s="14"/>
      <c r="L74" s="14"/>
      <c r="M74" s="14"/>
      <c r="N74" s="14"/>
    </row>
    <row r="75" spans="1:15" x14ac:dyDescent="0.35">
      <c r="A75" s="746"/>
      <c r="B75" s="14"/>
      <c r="C75" s="14" t="s">
        <v>649</v>
      </c>
      <c r="D75" s="14"/>
      <c r="E75" s="14"/>
      <c r="F75" s="14"/>
      <c r="G75" s="14"/>
      <c r="H75" s="14"/>
      <c r="I75" s="14"/>
      <c r="J75" s="14"/>
      <c r="K75" s="14"/>
      <c r="L75" s="14"/>
      <c r="M75" s="14"/>
      <c r="N75" s="14"/>
    </row>
    <row r="76" spans="1:15" x14ac:dyDescent="0.35">
      <c r="A76" s="746"/>
      <c r="B76" s="14"/>
      <c r="C76" s="14" t="s">
        <v>648</v>
      </c>
      <c r="D76" s="14"/>
      <c r="E76" s="14"/>
      <c r="F76" s="14"/>
      <c r="G76" s="14"/>
      <c r="H76" s="14"/>
      <c r="I76" s="14"/>
      <c r="J76" s="14"/>
      <c r="K76" s="14"/>
      <c r="L76" s="14"/>
      <c r="M76" s="14"/>
      <c r="N76" s="14"/>
    </row>
    <row r="77" spans="1:15" x14ac:dyDescent="0.35">
      <c r="A77" s="746"/>
      <c r="B77" s="14"/>
      <c r="C77" s="14"/>
      <c r="D77" s="14"/>
      <c r="E77" s="14"/>
      <c r="F77" s="14"/>
      <c r="G77" s="14"/>
      <c r="H77" s="14"/>
      <c r="I77" s="14"/>
      <c r="J77" s="14"/>
      <c r="K77" s="14"/>
      <c r="L77" s="14"/>
      <c r="M77" s="14"/>
      <c r="N77" s="14"/>
    </row>
    <row r="78" spans="1:15" x14ac:dyDescent="0.35">
      <c r="A78" s="746"/>
      <c r="B78" s="14" t="s">
        <v>650</v>
      </c>
      <c r="C78" s="14"/>
      <c r="D78" s="14"/>
      <c r="E78" s="14"/>
      <c r="F78" s="14"/>
      <c r="G78" s="14"/>
      <c r="H78" s="14"/>
      <c r="I78" s="14"/>
      <c r="J78" s="14"/>
      <c r="K78" s="14"/>
      <c r="L78" s="14"/>
      <c r="M78" s="14"/>
      <c r="N78" s="14"/>
    </row>
    <row r="79" spans="1:15" x14ac:dyDescent="0.35">
      <c r="A79" s="746"/>
      <c r="B79" s="14" t="s">
        <v>419</v>
      </c>
      <c r="C79" s="14"/>
      <c r="D79" s="14"/>
      <c r="E79" s="14"/>
      <c r="F79" s="14"/>
      <c r="G79" s="14"/>
      <c r="H79" s="14"/>
      <c r="I79" s="14"/>
      <c r="J79" s="14"/>
      <c r="K79" s="14"/>
      <c r="L79" s="14"/>
      <c r="M79" s="14"/>
      <c r="N79" s="14"/>
    </row>
    <row r="80" spans="1:15" x14ac:dyDescent="0.35">
      <c r="A80" s="746"/>
      <c r="B80" s="14" t="s">
        <v>651</v>
      </c>
      <c r="C80" s="14"/>
      <c r="D80" s="14"/>
      <c r="E80" s="14"/>
      <c r="F80" s="14"/>
      <c r="G80" s="14"/>
      <c r="H80" s="14"/>
      <c r="I80" s="14"/>
      <c r="J80" s="14"/>
      <c r="K80" s="14"/>
      <c r="L80" s="14"/>
      <c r="M80" s="14"/>
      <c r="N80" s="14"/>
    </row>
    <row r="81" spans="1:15" ht="37.5" customHeight="1" x14ac:dyDescent="0.35">
      <c r="A81" s="746"/>
      <c r="B81" s="760" t="s">
        <v>652</v>
      </c>
      <c r="C81" s="760"/>
      <c r="D81" s="760"/>
      <c r="E81" s="760"/>
      <c r="F81" s="760"/>
      <c r="G81" s="760"/>
      <c r="H81" s="760"/>
      <c r="I81" s="760"/>
      <c r="J81" s="760"/>
      <c r="K81" s="760"/>
      <c r="L81" s="760"/>
      <c r="M81" s="760"/>
      <c r="N81" s="760"/>
      <c r="O81" s="12"/>
    </row>
    <row r="82" spans="1:15" ht="23.25" customHeight="1" x14ac:dyDescent="0.35">
      <c r="A82" s="746"/>
      <c r="B82" s="760" t="s">
        <v>654</v>
      </c>
      <c r="C82" s="760"/>
      <c r="D82" s="760"/>
      <c r="E82" s="760"/>
      <c r="F82" s="760"/>
      <c r="G82" s="760"/>
      <c r="H82" s="760"/>
      <c r="I82" s="760"/>
      <c r="J82" s="760"/>
      <c r="K82" s="760"/>
      <c r="L82" s="760"/>
      <c r="M82" s="760"/>
      <c r="N82" s="760"/>
      <c r="O82" s="12"/>
    </row>
    <row r="83" spans="1:15" ht="38.25" customHeight="1" x14ac:dyDescent="0.35">
      <c r="A83" s="746"/>
      <c r="B83" s="760" t="s">
        <v>653</v>
      </c>
      <c r="C83" s="760"/>
      <c r="D83" s="760"/>
      <c r="E83" s="760"/>
      <c r="F83" s="760"/>
      <c r="G83" s="760"/>
      <c r="H83" s="760"/>
      <c r="I83" s="760"/>
      <c r="J83" s="760"/>
      <c r="K83" s="760"/>
      <c r="L83" s="760"/>
      <c r="M83" s="760"/>
      <c r="N83" s="760"/>
      <c r="O83" s="12"/>
    </row>
    <row r="85" spans="1:15" x14ac:dyDescent="0.35">
      <c r="A85" s="746" t="s">
        <v>367</v>
      </c>
      <c r="B85" s="14"/>
      <c r="C85" s="14"/>
      <c r="D85" s="14"/>
      <c r="E85" s="14"/>
      <c r="F85" s="14"/>
      <c r="G85" s="14"/>
    </row>
    <row r="86" spans="1:15" x14ac:dyDescent="0.35">
      <c r="A86" s="746"/>
      <c r="B86" s="14" t="s">
        <v>655</v>
      </c>
      <c r="C86" s="14"/>
      <c r="D86" s="14"/>
      <c r="E86" s="14"/>
      <c r="F86" s="14"/>
      <c r="G86" s="14"/>
    </row>
    <row r="87" spans="1:15" x14ac:dyDescent="0.35">
      <c r="A87" s="746"/>
      <c r="B87" s="14" t="s">
        <v>368</v>
      </c>
      <c r="C87" s="14"/>
      <c r="D87" s="14"/>
      <c r="E87" s="14"/>
      <c r="F87" s="14"/>
      <c r="G87" s="14"/>
    </row>
    <row r="88" spans="1:15" x14ac:dyDescent="0.35">
      <c r="A88" s="746"/>
      <c r="B88" s="14" t="s">
        <v>657</v>
      </c>
      <c r="C88" s="14"/>
      <c r="D88" s="14"/>
      <c r="E88" s="14"/>
      <c r="F88" s="14"/>
      <c r="G88" s="14"/>
    </row>
    <row r="89" spans="1:15" x14ac:dyDescent="0.35">
      <c r="A89" s="746"/>
      <c r="B89" s="14"/>
      <c r="C89" s="14"/>
      <c r="D89" s="14"/>
      <c r="E89" s="14"/>
      <c r="F89" s="14"/>
      <c r="G89" s="14"/>
    </row>
    <row r="90" spans="1:15" x14ac:dyDescent="0.35">
      <c r="A90" s="746" t="s">
        <v>369</v>
      </c>
      <c r="B90" s="14"/>
      <c r="C90" s="14"/>
      <c r="D90" s="14"/>
      <c r="E90" s="14"/>
      <c r="F90" s="14"/>
      <c r="G90" s="14"/>
    </row>
    <row r="91" spans="1:15" x14ac:dyDescent="0.35">
      <c r="A91" s="746"/>
      <c r="B91" s="14" t="s">
        <v>656</v>
      </c>
      <c r="C91" s="14"/>
      <c r="D91" s="14"/>
      <c r="E91" s="14"/>
      <c r="F91" s="14"/>
      <c r="G91" s="14"/>
    </row>
    <row r="92" spans="1:15" x14ac:dyDescent="0.35">
      <c r="A92" s="746"/>
      <c r="B92" s="14" t="s">
        <v>658</v>
      </c>
      <c r="C92" s="14"/>
      <c r="D92" s="14"/>
      <c r="E92" s="14"/>
      <c r="F92" s="14"/>
      <c r="G92" s="14"/>
    </row>
    <row r="93" spans="1:15" x14ac:dyDescent="0.35">
      <c r="A93" s="746"/>
      <c r="B93" s="14" t="s">
        <v>659</v>
      </c>
      <c r="C93" s="14"/>
      <c r="D93" s="14"/>
      <c r="E93" s="14"/>
      <c r="F93" s="14"/>
      <c r="G93" s="14"/>
    </row>
    <row r="94" spans="1:15" x14ac:dyDescent="0.35">
      <c r="A94" s="746"/>
      <c r="B94" s="14" t="s">
        <v>412</v>
      </c>
      <c r="C94" s="14"/>
      <c r="D94" s="14"/>
      <c r="E94" s="14"/>
      <c r="F94" s="14"/>
      <c r="G94" s="14"/>
    </row>
    <row r="95" spans="1:15" x14ac:dyDescent="0.35">
      <c r="A95" s="746" t="s">
        <v>370</v>
      </c>
      <c r="B95" s="14"/>
      <c r="C95" s="14"/>
      <c r="D95" s="14"/>
      <c r="E95" s="14"/>
      <c r="F95" s="14"/>
      <c r="G95" s="14"/>
    </row>
    <row r="96" spans="1:15" x14ac:dyDescent="0.35">
      <c r="A96" s="746"/>
      <c r="B96" s="14" t="s">
        <v>371</v>
      </c>
      <c r="C96" s="14"/>
      <c r="D96" s="14"/>
      <c r="E96" s="14"/>
      <c r="F96" s="14"/>
      <c r="G96" s="14"/>
    </row>
    <row r="97" spans="1:7" x14ac:dyDescent="0.35">
      <c r="A97" s="746"/>
      <c r="B97" s="14" t="s">
        <v>660</v>
      </c>
      <c r="C97" s="14"/>
      <c r="D97" s="14"/>
      <c r="E97" s="14"/>
      <c r="F97" s="14"/>
      <c r="G97" s="14"/>
    </row>
    <row r="99" spans="1:7" x14ac:dyDescent="0.35">
      <c r="A99" s="746" t="s">
        <v>372</v>
      </c>
      <c r="B99" s="14"/>
      <c r="C99" s="14"/>
      <c r="D99" s="14"/>
      <c r="E99" s="14"/>
      <c r="F99" s="14"/>
      <c r="G99" s="14"/>
    </row>
    <row r="100" spans="1:7" x14ac:dyDescent="0.35">
      <c r="A100" s="746"/>
      <c r="B100" s="14" t="s">
        <v>661</v>
      </c>
      <c r="C100" s="14"/>
      <c r="D100" s="14"/>
      <c r="E100" s="14"/>
      <c r="F100" s="14"/>
      <c r="G100" s="14"/>
    </row>
    <row r="101" spans="1:7" x14ac:dyDescent="0.35">
      <c r="A101" s="746"/>
      <c r="B101" s="14"/>
      <c r="C101" s="14" t="s">
        <v>664</v>
      </c>
      <c r="D101" s="14"/>
      <c r="E101" s="14"/>
      <c r="F101" s="14"/>
      <c r="G101" s="14"/>
    </row>
    <row r="102" spans="1:7" x14ac:dyDescent="0.35">
      <c r="A102" s="746"/>
      <c r="B102" s="14"/>
      <c r="C102" s="14" t="s">
        <v>662</v>
      </c>
      <c r="D102" s="14"/>
      <c r="E102" s="14"/>
      <c r="F102" s="14"/>
      <c r="G102" s="14"/>
    </row>
    <row r="103" spans="1:7" x14ac:dyDescent="0.35">
      <c r="A103" s="746"/>
      <c r="B103" s="14"/>
      <c r="C103" s="14" t="s">
        <v>389</v>
      </c>
      <c r="D103" s="14"/>
      <c r="E103" s="14"/>
      <c r="F103" s="14"/>
      <c r="G103" s="14"/>
    </row>
    <row r="104" spans="1:7" x14ac:dyDescent="0.35">
      <c r="A104" s="746"/>
      <c r="B104" s="14"/>
      <c r="C104" s="14" t="s">
        <v>663</v>
      </c>
      <c r="D104" s="14"/>
      <c r="E104" s="14"/>
      <c r="F104" s="14"/>
      <c r="G104" s="14"/>
    </row>
    <row r="105" spans="1:7" x14ac:dyDescent="0.35">
      <c r="A105" s="746"/>
      <c r="B105" s="14" t="s">
        <v>373</v>
      </c>
      <c r="C105" s="14"/>
      <c r="D105" s="14"/>
      <c r="E105" s="14"/>
      <c r="F105" s="14"/>
      <c r="G105" s="14"/>
    </row>
    <row r="106" spans="1:7" x14ac:dyDescent="0.35">
      <c r="A106" s="746"/>
      <c r="B106" s="14"/>
      <c r="C106" s="14" t="s">
        <v>425</v>
      </c>
      <c r="D106" s="14"/>
      <c r="E106" s="14"/>
      <c r="F106" s="14"/>
      <c r="G106" s="14"/>
    </row>
    <row r="107" spans="1:7" x14ac:dyDescent="0.35">
      <c r="A107" s="746"/>
      <c r="B107" s="14"/>
      <c r="C107" s="14" t="s">
        <v>374</v>
      </c>
      <c r="D107" s="14"/>
      <c r="E107" s="14"/>
      <c r="F107" s="14"/>
      <c r="G107" s="14"/>
    </row>
    <row r="108" spans="1:7" x14ac:dyDescent="0.35">
      <c r="A108" s="746"/>
      <c r="B108" s="14"/>
      <c r="C108" s="14" t="s">
        <v>665</v>
      </c>
      <c r="D108" s="14"/>
      <c r="E108" s="14"/>
      <c r="F108" s="14"/>
      <c r="G108" s="14"/>
    </row>
    <row r="109" spans="1:7" x14ac:dyDescent="0.35">
      <c r="A109" s="746"/>
      <c r="B109" s="14" t="s">
        <v>375</v>
      </c>
      <c r="C109" s="14" t="s">
        <v>666</v>
      </c>
      <c r="D109" s="14"/>
      <c r="E109" s="14"/>
      <c r="F109" s="14"/>
      <c r="G109" s="14"/>
    </row>
    <row r="110" spans="1:7" x14ac:dyDescent="0.35">
      <c r="A110" s="746"/>
      <c r="B110" s="14"/>
      <c r="C110" s="14" t="s">
        <v>379</v>
      </c>
      <c r="D110" s="14"/>
      <c r="E110" s="14"/>
      <c r="F110" s="14"/>
      <c r="G110" s="14"/>
    </row>
    <row r="111" spans="1:7" x14ac:dyDescent="0.35">
      <c r="A111" s="746"/>
      <c r="B111" s="14"/>
      <c r="C111" s="14" t="s">
        <v>380</v>
      </c>
      <c r="D111" s="14"/>
      <c r="E111" s="14"/>
      <c r="F111" s="14"/>
      <c r="G111" s="14"/>
    </row>
    <row r="112" spans="1:7" x14ac:dyDescent="0.35">
      <c r="C112" t="s">
        <v>381</v>
      </c>
    </row>
    <row r="113" spans="1:7" x14ac:dyDescent="0.35">
      <c r="A113" s="746"/>
      <c r="B113" s="14" t="s">
        <v>420</v>
      </c>
      <c r="C113" s="14"/>
      <c r="D113" s="14"/>
      <c r="E113" s="14"/>
      <c r="F113" s="14"/>
      <c r="G113" s="14"/>
    </row>
    <row r="114" spans="1:7" x14ac:dyDescent="0.35">
      <c r="A114" s="746"/>
      <c r="B114" s="14"/>
      <c r="C114" s="14" t="s">
        <v>672</v>
      </c>
      <c r="D114" s="14"/>
      <c r="E114" s="14"/>
      <c r="F114" s="14"/>
      <c r="G114" s="14"/>
    </row>
    <row r="115" spans="1:7" x14ac:dyDescent="0.35">
      <c r="A115" s="746"/>
      <c r="B115" s="14"/>
      <c r="C115" s="14" t="s">
        <v>388</v>
      </c>
      <c r="D115" s="14"/>
      <c r="E115" s="14"/>
      <c r="F115" s="14"/>
      <c r="G115" s="14"/>
    </row>
    <row r="116" spans="1:7" x14ac:dyDescent="0.35">
      <c r="A116" s="746"/>
      <c r="B116" s="14"/>
      <c r="C116" s="14" t="s">
        <v>667</v>
      </c>
      <c r="D116" s="14"/>
      <c r="E116" s="14"/>
      <c r="F116" s="14"/>
      <c r="G116" s="14"/>
    </row>
    <row r="117" spans="1:7" x14ac:dyDescent="0.35">
      <c r="A117" s="746"/>
      <c r="B117" s="14"/>
      <c r="C117" s="14" t="s">
        <v>673</v>
      </c>
      <c r="D117" s="14"/>
      <c r="E117" s="14"/>
      <c r="F117" s="14"/>
      <c r="G117" s="14"/>
    </row>
    <row r="118" spans="1:7" x14ac:dyDescent="0.35">
      <c r="A118" s="746"/>
      <c r="B118" s="14"/>
      <c r="C118" s="14" t="s">
        <v>668</v>
      </c>
      <c r="D118" s="14"/>
      <c r="E118" s="14"/>
      <c r="F118" s="14"/>
      <c r="G118" s="14"/>
    </row>
    <row r="119" spans="1:7" x14ac:dyDescent="0.35">
      <c r="A119" s="746"/>
      <c r="B119" s="14"/>
      <c r="C119" s="14" t="s">
        <v>669</v>
      </c>
      <c r="D119" s="14"/>
      <c r="E119" s="14"/>
      <c r="F119" s="14"/>
      <c r="G119" s="14"/>
    </row>
    <row r="120" spans="1:7" x14ac:dyDescent="0.35">
      <c r="A120" s="746"/>
      <c r="B120" s="14"/>
      <c r="C120" s="14" t="s">
        <v>670</v>
      </c>
      <c r="D120" s="14"/>
      <c r="E120" s="14"/>
      <c r="F120" s="14"/>
      <c r="G120" s="14"/>
    </row>
    <row r="121" spans="1:7" x14ac:dyDescent="0.35">
      <c r="A121" s="746"/>
      <c r="B121" s="14"/>
      <c r="C121" s="14" t="s">
        <v>671</v>
      </c>
      <c r="D121" s="14"/>
      <c r="E121" s="14"/>
      <c r="F121" s="14"/>
      <c r="G121" s="14"/>
    </row>
    <row r="123" spans="1:7" x14ac:dyDescent="0.35">
      <c r="B123" t="s">
        <v>376</v>
      </c>
    </row>
    <row r="124" spans="1:7" x14ac:dyDescent="0.35">
      <c r="C124" t="s">
        <v>384</v>
      </c>
    </row>
    <row r="125" spans="1:7" x14ac:dyDescent="0.35">
      <c r="C125" t="s">
        <v>674</v>
      </c>
    </row>
    <row r="126" spans="1:7" x14ac:dyDescent="0.35">
      <c r="C126" t="s">
        <v>675</v>
      </c>
    </row>
    <row r="127" spans="1:7" x14ac:dyDescent="0.35">
      <c r="C127" t="s">
        <v>385</v>
      </c>
    </row>
    <row r="128" spans="1:7" x14ac:dyDescent="0.35">
      <c r="C128" t="s">
        <v>410</v>
      </c>
    </row>
    <row r="130" spans="2:8" x14ac:dyDescent="0.35">
      <c r="B130" t="s">
        <v>377</v>
      </c>
      <c r="C130" s="14"/>
      <c r="D130" s="14"/>
      <c r="E130" s="14"/>
      <c r="F130" s="14"/>
      <c r="G130" s="14"/>
      <c r="H130" s="14"/>
    </row>
    <row r="131" spans="2:8" x14ac:dyDescent="0.35">
      <c r="C131" s="14" t="s">
        <v>108</v>
      </c>
      <c r="D131" s="14"/>
      <c r="E131" s="14"/>
      <c r="F131" s="14"/>
      <c r="G131" s="14"/>
      <c r="H131" s="14"/>
    </row>
    <row r="132" spans="2:8" x14ac:dyDescent="0.35">
      <c r="C132" s="14" t="s">
        <v>382</v>
      </c>
      <c r="D132" s="14"/>
      <c r="E132" s="14"/>
      <c r="F132" s="14"/>
      <c r="G132" s="14"/>
      <c r="H132" s="14"/>
    </row>
    <row r="133" spans="2:8" x14ac:dyDescent="0.35">
      <c r="C133" s="14" t="s">
        <v>682</v>
      </c>
      <c r="D133" s="14"/>
      <c r="E133" s="14"/>
      <c r="F133" s="14"/>
      <c r="G133" s="14"/>
      <c r="H133" s="14"/>
    </row>
    <row r="134" spans="2:8" x14ac:dyDescent="0.35">
      <c r="C134" s="14" t="s">
        <v>676</v>
      </c>
      <c r="D134" s="14"/>
      <c r="E134" s="14"/>
      <c r="F134" s="14"/>
      <c r="G134" s="14"/>
      <c r="H134" s="14"/>
    </row>
    <row r="135" spans="2:8" x14ac:dyDescent="0.35">
      <c r="C135" s="14" t="s">
        <v>677</v>
      </c>
      <c r="D135" s="14"/>
      <c r="E135" s="14"/>
      <c r="F135" s="14"/>
      <c r="G135" s="14"/>
      <c r="H135" s="14"/>
    </row>
    <row r="136" spans="2:8" x14ac:dyDescent="0.35">
      <c r="C136" s="14" t="s">
        <v>678</v>
      </c>
      <c r="D136" s="14"/>
      <c r="E136" s="14"/>
      <c r="F136" s="14"/>
      <c r="G136" s="14"/>
      <c r="H136" s="14"/>
    </row>
    <row r="137" spans="2:8" x14ac:dyDescent="0.35">
      <c r="C137" s="14" t="s">
        <v>679</v>
      </c>
      <c r="D137" s="14"/>
      <c r="E137" s="14"/>
      <c r="F137" s="14"/>
      <c r="G137" s="14"/>
      <c r="H137" s="14"/>
    </row>
    <row r="138" spans="2:8" x14ac:dyDescent="0.35">
      <c r="C138" s="14" t="s">
        <v>383</v>
      </c>
      <c r="D138" s="14"/>
      <c r="E138" s="14"/>
      <c r="F138" s="14"/>
      <c r="G138" s="14"/>
      <c r="H138" s="14"/>
    </row>
    <row r="139" spans="2:8" x14ac:dyDescent="0.35">
      <c r="C139" s="14" t="s">
        <v>680</v>
      </c>
      <c r="D139" s="14"/>
      <c r="E139" s="14"/>
      <c r="F139" s="14"/>
      <c r="G139" s="14"/>
      <c r="H139" s="14"/>
    </row>
    <row r="140" spans="2:8" x14ac:dyDescent="0.35">
      <c r="C140" s="14" t="s">
        <v>681</v>
      </c>
      <c r="D140" s="14"/>
      <c r="E140" s="14"/>
      <c r="F140" s="14"/>
      <c r="G140" s="14"/>
      <c r="H140" s="14"/>
    </row>
    <row r="141" spans="2:8" x14ac:dyDescent="0.35">
      <c r="C141" t="s">
        <v>421</v>
      </c>
    </row>
    <row r="143" spans="2:8" x14ac:dyDescent="0.35">
      <c r="B143" t="s">
        <v>378</v>
      </c>
    </row>
    <row r="144" spans="2:8" x14ac:dyDescent="0.35">
      <c r="C144" t="s">
        <v>683</v>
      </c>
    </row>
    <row r="145" spans="1:10" x14ac:dyDescent="0.35">
      <c r="C145" t="s">
        <v>684</v>
      </c>
    </row>
    <row r="146" spans="1:10" x14ac:dyDescent="0.35">
      <c r="C146" t="s">
        <v>532</v>
      </c>
    </row>
    <row r="147" spans="1:10" x14ac:dyDescent="0.35">
      <c r="C147" t="s">
        <v>422</v>
      </c>
    </row>
    <row r="148" spans="1:10" x14ac:dyDescent="0.35">
      <c r="C148" t="s">
        <v>685</v>
      </c>
    </row>
    <row r="149" spans="1:10" x14ac:dyDescent="0.35">
      <c r="C149" t="s">
        <v>391</v>
      </c>
    </row>
    <row r="152" spans="1:10" x14ac:dyDescent="0.35">
      <c r="B152" s="14" t="s">
        <v>688</v>
      </c>
      <c r="C152" s="14"/>
      <c r="D152" s="14"/>
      <c r="E152" s="14"/>
      <c r="F152" s="14"/>
      <c r="G152" s="14"/>
      <c r="H152" s="14"/>
      <c r="I152" s="14"/>
      <c r="J152" s="14"/>
    </row>
    <row r="153" spans="1:10" x14ac:dyDescent="0.35">
      <c r="B153" s="14" t="s">
        <v>686</v>
      </c>
      <c r="C153" s="14"/>
      <c r="D153" s="14"/>
      <c r="E153" s="14"/>
      <c r="F153" s="14"/>
      <c r="G153" s="14"/>
      <c r="H153" s="14"/>
      <c r="I153" s="14"/>
      <c r="J153" s="14"/>
    </row>
    <row r="154" spans="1:10" x14ac:dyDescent="0.35">
      <c r="B154" s="14" t="s">
        <v>687</v>
      </c>
      <c r="C154" s="14"/>
      <c r="D154" s="14"/>
      <c r="E154" s="14"/>
      <c r="F154" s="14"/>
      <c r="G154" s="14"/>
      <c r="H154" s="14"/>
      <c r="I154" s="14"/>
      <c r="J154" s="14"/>
    </row>
    <row r="155" spans="1:10" x14ac:dyDescent="0.35">
      <c r="B155" s="14" t="s">
        <v>689</v>
      </c>
      <c r="C155" s="14"/>
      <c r="D155" s="14"/>
      <c r="E155" s="14"/>
      <c r="F155" s="14"/>
      <c r="G155" s="14"/>
      <c r="H155" s="14"/>
      <c r="I155" s="14"/>
      <c r="J155" s="14"/>
    </row>
    <row r="156" spans="1:10" x14ac:dyDescent="0.35">
      <c r="B156" s="14"/>
      <c r="C156" s="14"/>
      <c r="D156" s="14"/>
      <c r="E156" s="14"/>
      <c r="F156" s="14"/>
      <c r="G156" s="14"/>
      <c r="H156" s="14"/>
      <c r="I156" s="14"/>
      <c r="J156" s="14"/>
    </row>
    <row r="157" spans="1:10" x14ac:dyDescent="0.35">
      <c r="A157" s="238" t="s">
        <v>414</v>
      </c>
    </row>
    <row r="158" spans="1:10" x14ac:dyDescent="0.35">
      <c r="B158" t="s">
        <v>415</v>
      </c>
    </row>
    <row r="159" spans="1:10" x14ac:dyDescent="0.35">
      <c r="B159" s="14" t="s">
        <v>696</v>
      </c>
      <c r="E159" s="14"/>
      <c r="F159" s="14"/>
      <c r="G159" s="14"/>
    </row>
    <row r="160" spans="1:10" x14ac:dyDescent="0.35">
      <c r="B160" t="s">
        <v>697</v>
      </c>
    </row>
    <row r="161" spans="2:3" x14ac:dyDescent="0.35">
      <c r="B161" t="s">
        <v>690</v>
      </c>
    </row>
    <row r="162" spans="2:3" x14ac:dyDescent="0.35">
      <c r="B162" t="s">
        <v>691</v>
      </c>
    </row>
    <row r="163" spans="2:3" x14ac:dyDescent="0.35">
      <c r="B163" t="s">
        <v>692</v>
      </c>
    </row>
    <row r="164" spans="2:3" x14ac:dyDescent="0.35">
      <c r="B164" t="s">
        <v>693</v>
      </c>
    </row>
    <row r="165" spans="2:3" x14ac:dyDescent="0.35">
      <c r="B165" t="s">
        <v>694</v>
      </c>
    </row>
    <row r="166" spans="2:3" x14ac:dyDescent="0.35">
      <c r="B166" t="s">
        <v>695</v>
      </c>
    </row>
    <row r="167" spans="2:3" x14ac:dyDescent="0.35">
      <c r="B167" t="s">
        <v>698</v>
      </c>
    </row>
    <row r="168" spans="2:3" x14ac:dyDescent="0.35">
      <c r="B168" t="s">
        <v>423</v>
      </c>
    </row>
    <row r="169" spans="2:3" x14ac:dyDescent="0.35">
      <c r="C169" t="s">
        <v>699</v>
      </c>
    </row>
    <row r="170" spans="2:3" x14ac:dyDescent="0.35">
      <c r="C170" t="s">
        <v>700</v>
      </c>
    </row>
    <row r="171" spans="2:3" x14ac:dyDescent="0.35">
      <c r="C171" t="s">
        <v>701</v>
      </c>
    </row>
    <row r="172" spans="2:3" x14ac:dyDescent="0.35">
      <c r="C172" t="s">
        <v>702</v>
      </c>
    </row>
  </sheetData>
  <mergeCells count="17">
    <mergeCell ref="D52:N52"/>
    <mergeCell ref="D53:N53"/>
    <mergeCell ref="A1:N1"/>
    <mergeCell ref="B33:N33"/>
    <mergeCell ref="C39:N39"/>
    <mergeCell ref="D43:N43"/>
    <mergeCell ref="D44:N44"/>
    <mergeCell ref="B2:N2"/>
    <mergeCell ref="B3:N3"/>
    <mergeCell ref="C13:N13"/>
    <mergeCell ref="B5:N5"/>
    <mergeCell ref="D63:N63"/>
    <mergeCell ref="D64:N64"/>
    <mergeCell ref="D68:N68"/>
    <mergeCell ref="B82:N82"/>
    <mergeCell ref="B83:N83"/>
    <mergeCell ref="B81:N81"/>
  </mergeCells>
  <pageMargins left="0.7" right="0.7" top="0.75" bottom="0.75" header="0.3" footer="0.3"/>
  <pageSetup paperSize="9" scale="72" fitToHeight="0" orientation="landscape" horizontalDpi="0" verticalDpi="0" r:id="rId1"/>
  <rowBreaks count="7" manualBreakCount="7">
    <brk id="17" max="16383" man="1"/>
    <brk id="30" max="16383" man="1"/>
    <brk id="56" max="13" man="1"/>
    <brk id="84" max="16383" man="1"/>
    <brk id="112" max="16383" man="1"/>
    <brk id="142" max="16383" man="1"/>
    <brk id="1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CCD8A-A7B5-4A25-BA96-2D159A8E0D82}">
  <dimension ref="A1:AA76"/>
  <sheetViews>
    <sheetView zoomScaleNormal="100" workbookViewId="0">
      <selection activeCell="I65" sqref="I65"/>
    </sheetView>
  </sheetViews>
  <sheetFormatPr baseColWidth="10" defaultColWidth="11.5703125" defaultRowHeight="12.75" x14ac:dyDescent="0.2"/>
  <cols>
    <col min="1" max="1" width="17.42578125" style="17" customWidth="1"/>
    <col min="2" max="2" width="33.28515625" style="17" customWidth="1"/>
    <col min="3" max="3" width="18.42578125" style="17" customWidth="1"/>
    <col min="4" max="4" width="6.7109375" style="17" hidden="1" customWidth="1"/>
    <col min="5" max="5" width="4.7109375" style="17" hidden="1" customWidth="1"/>
    <col min="6" max="6" width="7.28515625" style="17" hidden="1" customWidth="1"/>
    <col min="7" max="7" width="4.5703125" style="17" hidden="1" customWidth="1"/>
    <col min="8" max="8" width="12.140625" style="17" bestFit="1" customWidth="1"/>
    <col min="9" max="9" width="11.5703125" style="17"/>
    <col min="10" max="10" width="14.7109375" style="17" customWidth="1"/>
    <col min="11" max="11" width="20.42578125" style="17" customWidth="1"/>
    <col min="12" max="12" width="11.5703125" style="17"/>
    <col min="13" max="14" width="10.28515625" style="17" customWidth="1"/>
    <col min="15" max="16384" width="11.5703125" style="17"/>
  </cols>
  <sheetData>
    <row r="1" spans="1:27" ht="20.25" x14ac:dyDescent="0.3">
      <c r="A1" s="92" t="s">
        <v>609</v>
      </c>
    </row>
    <row r="2" spans="1:27" ht="15.6" customHeight="1" x14ac:dyDescent="0.4">
      <c r="A2" s="327"/>
    </row>
    <row r="3" spans="1:27" ht="15.6" customHeight="1" x14ac:dyDescent="0.4">
      <c r="A3" s="328"/>
      <c r="B3" s="17" t="s">
        <v>292</v>
      </c>
    </row>
    <row r="4" spans="1:27" ht="15.6" customHeight="1" x14ac:dyDescent="0.4">
      <c r="A4" s="329"/>
      <c r="B4" s="17" t="s">
        <v>293</v>
      </c>
    </row>
    <row r="5" spans="1:27" ht="18" x14ac:dyDescent="0.25">
      <c r="B5" s="56"/>
      <c r="C5" s="56"/>
      <c r="D5" s="56"/>
      <c r="E5" s="56"/>
      <c r="F5" s="56"/>
      <c r="G5" s="56"/>
      <c r="H5" s="330"/>
      <c r="I5" s="330"/>
      <c r="J5" s="330"/>
      <c r="K5" s="330"/>
      <c r="L5" s="330"/>
      <c r="M5" s="330"/>
      <c r="N5" s="330"/>
      <c r="O5" s="330"/>
      <c r="P5" s="330"/>
      <c r="Q5" s="330"/>
      <c r="R5" s="330"/>
      <c r="S5" s="330"/>
      <c r="T5" s="330"/>
      <c r="U5" s="330"/>
      <c r="V5" s="331"/>
      <c r="W5" s="332"/>
      <c r="X5" s="332"/>
      <c r="Y5" s="332"/>
      <c r="Z5" s="332"/>
      <c r="AA5" s="332"/>
    </row>
    <row r="6" spans="1:27" ht="15.75" x14ac:dyDescent="0.25">
      <c r="B6" s="333"/>
      <c r="C6" s="56"/>
      <c r="D6" s="56"/>
      <c r="E6" s="56"/>
      <c r="F6" s="56"/>
      <c r="G6" s="56"/>
      <c r="H6" s="334" t="s">
        <v>253</v>
      </c>
      <c r="I6" s="334" t="s">
        <v>151</v>
      </c>
      <c r="J6" s="335" t="s">
        <v>294</v>
      </c>
      <c r="K6" s="17" t="s">
        <v>295</v>
      </c>
    </row>
    <row r="7" spans="1:27" x14ac:dyDescent="0.2">
      <c r="A7" s="336" t="s">
        <v>610</v>
      </c>
      <c r="B7" s="337"/>
      <c r="C7" s="155" t="s">
        <v>296</v>
      </c>
      <c r="D7" s="155"/>
      <c r="E7" s="155"/>
      <c r="F7" s="155"/>
      <c r="G7" s="155"/>
      <c r="H7" s="338">
        <v>2.6659999999999999</v>
      </c>
      <c r="I7" s="338">
        <v>2.194</v>
      </c>
      <c r="J7" s="339"/>
      <c r="M7" s="113"/>
    </row>
    <row r="8" spans="1:27" x14ac:dyDescent="0.2">
      <c r="A8" s="336" t="s">
        <v>611</v>
      </c>
      <c r="C8" s="340" t="s">
        <v>296</v>
      </c>
      <c r="D8" s="340"/>
      <c r="E8" s="340"/>
      <c r="F8" s="340"/>
      <c r="G8" s="340"/>
      <c r="H8" s="338">
        <v>2.7309999999999999</v>
      </c>
      <c r="I8" s="338">
        <v>2.194</v>
      </c>
      <c r="J8" s="339"/>
      <c r="M8" s="113"/>
    </row>
    <row r="9" spans="1:27" x14ac:dyDescent="0.2">
      <c r="A9" s="341" t="s">
        <v>297</v>
      </c>
      <c r="B9" s="342" t="s">
        <v>188</v>
      </c>
      <c r="C9" s="340" t="s">
        <v>298</v>
      </c>
      <c r="D9" s="340"/>
      <c r="E9" s="340"/>
      <c r="F9" s="340"/>
      <c r="G9" s="340"/>
      <c r="H9" s="338">
        <v>0.5</v>
      </c>
      <c r="I9" s="338">
        <v>0.5</v>
      </c>
      <c r="J9" s="339"/>
    </row>
    <row r="10" spans="1:27" x14ac:dyDescent="0.2">
      <c r="A10" s="341" t="s">
        <v>297</v>
      </c>
      <c r="B10" s="342" t="s">
        <v>299</v>
      </c>
      <c r="C10" s="340" t="s">
        <v>298</v>
      </c>
      <c r="D10" s="340"/>
      <c r="E10" s="340"/>
      <c r="F10" s="340"/>
      <c r="G10" s="340"/>
      <c r="H10" s="338">
        <v>0.8</v>
      </c>
      <c r="I10" s="338">
        <v>0.8</v>
      </c>
      <c r="J10" s="343"/>
    </row>
    <row r="11" spans="1:27" x14ac:dyDescent="0.2">
      <c r="A11" s="344" t="s">
        <v>297</v>
      </c>
      <c r="B11" s="345" t="s">
        <v>216</v>
      </c>
      <c r="C11" s="346" t="s">
        <v>298</v>
      </c>
      <c r="D11" s="346"/>
      <c r="E11" s="346"/>
      <c r="F11" s="346"/>
      <c r="G11" s="346"/>
      <c r="H11" s="338">
        <v>1.5</v>
      </c>
      <c r="I11" s="338">
        <v>1.5</v>
      </c>
      <c r="J11" s="339"/>
    </row>
    <row r="12" spans="1:27" x14ac:dyDescent="0.2">
      <c r="B12" s="342"/>
      <c r="H12" s="347"/>
      <c r="I12" s="347"/>
      <c r="J12" s="335"/>
    </row>
    <row r="13" spans="1:27" x14ac:dyDescent="0.2">
      <c r="A13" s="348" t="s">
        <v>300</v>
      </c>
      <c r="B13" s="349" t="s">
        <v>301</v>
      </c>
      <c r="C13" s="155" t="s">
        <v>302</v>
      </c>
      <c r="D13" s="155"/>
      <c r="E13" s="155"/>
      <c r="F13" s="155"/>
      <c r="G13" s="155"/>
      <c r="H13" s="350">
        <v>7276</v>
      </c>
      <c r="I13" s="334">
        <v>2991</v>
      </c>
      <c r="J13" s="339">
        <f>+I13/(SUM(H13:I13))</f>
        <v>0.29132171033408005</v>
      </c>
    </row>
    <row r="14" spans="1:27" ht="18.600000000000001" customHeight="1" thickBot="1" x14ac:dyDescent="0.25">
      <c r="A14" s="341" t="s">
        <v>300</v>
      </c>
      <c r="B14" s="351" t="s">
        <v>303</v>
      </c>
      <c r="C14" s="340" t="s">
        <v>302</v>
      </c>
      <c r="D14" s="340"/>
      <c r="E14" s="340"/>
      <c r="F14" s="340"/>
      <c r="G14" s="340"/>
      <c r="H14" s="352">
        <v>39800</v>
      </c>
      <c r="I14" s="353">
        <v>15800</v>
      </c>
      <c r="J14" s="354">
        <f>+I14/(SUM(H14:I14))</f>
        <v>0.28417266187050361</v>
      </c>
      <c r="K14" s="638" t="s">
        <v>527</v>
      </c>
      <c r="L14" s="17" t="s">
        <v>304</v>
      </c>
    </row>
    <row r="15" spans="1:27" ht="13.5" thickTop="1" x14ac:dyDescent="0.2">
      <c r="A15" s="341" t="s">
        <v>300</v>
      </c>
      <c r="B15" s="355" t="s">
        <v>305</v>
      </c>
      <c r="C15" s="356" t="s">
        <v>302</v>
      </c>
      <c r="D15" s="356"/>
      <c r="E15" s="356"/>
      <c r="F15" s="356"/>
      <c r="G15" s="356"/>
      <c r="H15" s="763">
        <v>9321</v>
      </c>
      <c r="I15" s="764"/>
      <c r="J15" s="357"/>
      <c r="K15" s="744" t="s">
        <v>306</v>
      </c>
      <c r="L15" s="745"/>
    </row>
    <row r="16" spans="1:27" ht="13.5" thickBot="1" x14ac:dyDescent="0.25">
      <c r="A16" s="341" t="s">
        <v>300</v>
      </c>
      <c r="B16" s="358" t="s">
        <v>307</v>
      </c>
      <c r="C16" s="359"/>
      <c r="D16" s="359"/>
      <c r="E16" s="359"/>
      <c r="F16" s="359"/>
      <c r="G16" s="359"/>
      <c r="H16" s="765">
        <f>12000-H15</f>
        <v>2679</v>
      </c>
      <c r="I16" s="766"/>
      <c r="J16" s="360"/>
      <c r="K16" s="97" t="s">
        <v>308</v>
      </c>
      <c r="L16" s="98"/>
    </row>
    <row r="17" spans="1:12" ht="13.5" thickTop="1" x14ac:dyDescent="0.2">
      <c r="A17" s="341" t="s">
        <v>300</v>
      </c>
      <c r="B17" s="342" t="s">
        <v>309</v>
      </c>
      <c r="C17" s="340" t="s">
        <v>302</v>
      </c>
      <c r="D17" s="340"/>
      <c r="E17" s="340"/>
      <c r="F17" s="340"/>
      <c r="G17" s="340"/>
      <c r="H17" s="361">
        <v>18467</v>
      </c>
      <c r="I17" s="362">
        <v>7107</v>
      </c>
      <c r="J17" s="343">
        <f>+I17/(SUM(H17:I17))</f>
        <v>0.2778994291076875</v>
      </c>
      <c r="L17" s="17" t="s">
        <v>616</v>
      </c>
    </row>
    <row r="18" spans="1:12" x14ac:dyDescent="0.2">
      <c r="A18" s="344" t="s">
        <v>300</v>
      </c>
      <c r="B18" s="345" t="s">
        <v>310</v>
      </c>
      <c r="C18" s="346" t="s">
        <v>302</v>
      </c>
      <c r="D18" s="346"/>
      <c r="E18" s="346"/>
      <c r="F18" s="346"/>
      <c r="G18" s="346"/>
      <c r="H18" s="334">
        <v>143</v>
      </c>
      <c r="I18" s="334">
        <v>47</v>
      </c>
      <c r="J18" s="339">
        <f>+I18/(SUM(H18:I18))</f>
        <v>0.24736842105263157</v>
      </c>
      <c r="L18" s="17" t="s">
        <v>311</v>
      </c>
    </row>
    <row r="19" spans="1:12" x14ac:dyDescent="0.2">
      <c r="A19" s="344"/>
      <c r="B19" s="342" t="s">
        <v>312</v>
      </c>
      <c r="H19" s="334">
        <f>SUM(H17:H18)</f>
        <v>18610</v>
      </c>
      <c r="I19" s="334">
        <f>SUM(I17:I18)</f>
        <v>7154</v>
      </c>
      <c r="J19" s="339">
        <f>+I19/(SUM(H19:I19))</f>
        <v>0.2776742741810278</v>
      </c>
    </row>
    <row r="20" spans="1:12" x14ac:dyDescent="0.2">
      <c r="A20" s="344" t="s">
        <v>300</v>
      </c>
      <c r="B20" s="342" t="s">
        <v>526</v>
      </c>
      <c r="H20" s="374">
        <v>35413</v>
      </c>
      <c r="I20" s="374">
        <v>13715</v>
      </c>
      <c r="J20" s="339"/>
    </row>
    <row r="21" spans="1:12" x14ac:dyDescent="0.2">
      <c r="A21" s="344"/>
      <c r="B21" s="342"/>
      <c r="H21" s="363"/>
      <c r="I21" s="363"/>
      <c r="J21" s="339"/>
    </row>
    <row r="22" spans="1:12" x14ac:dyDescent="0.2">
      <c r="A22" s="364" t="s">
        <v>313</v>
      </c>
      <c r="B22" s="365" t="s">
        <v>314</v>
      </c>
      <c r="C22" s="366" t="s">
        <v>250</v>
      </c>
      <c r="D22" s="366"/>
      <c r="E22" s="366"/>
      <c r="F22" s="366"/>
      <c r="G22" s="366"/>
      <c r="H22" s="334">
        <v>287</v>
      </c>
      <c r="I22" s="334">
        <v>122</v>
      </c>
      <c r="J22" s="367">
        <f>+I22/(SUM(H22:I22))</f>
        <v>0.2982885085574572</v>
      </c>
      <c r="K22" s="368" t="s">
        <v>315</v>
      </c>
      <c r="L22" s="17" t="s">
        <v>316</v>
      </c>
    </row>
    <row r="23" spans="1:12" x14ac:dyDescent="0.2">
      <c r="A23" s="364" t="s">
        <v>313</v>
      </c>
      <c r="B23" s="369" t="s">
        <v>612</v>
      </c>
      <c r="C23" s="366" t="s">
        <v>250</v>
      </c>
      <c r="H23" s="363">
        <f>287-31</f>
        <v>256</v>
      </c>
      <c r="I23" s="363">
        <v>122</v>
      </c>
      <c r="J23" s="367">
        <f>+I23/(SUM(H23:I23))</f>
        <v>0.32275132275132273</v>
      </c>
      <c r="K23" s="368"/>
    </row>
    <row r="24" spans="1:12" x14ac:dyDescent="0.2">
      <c r="A24" s="341"/>
      <c r="B24" s="342"/>
      <c r="H24" s="363"/>
      <c r="I24" s="363"/>
      <c r="J24" s="335"/>
    </row>
    <row r="25" spans="1:12" x14ac:dyDescent="0.2">
      <c r="A25" s="370" t="s">
        <v>317</v>
      </c>
      <c r="B25" s="371" t="s">
        <v>318</v>
      </c>
      <c r="C25" s="372" t="s">
        <v>319</v>
      </c>
      <c r="D25" s="373"/>
      <c r="E25" s="373"/>
      <c r="F25" s="373"/>
      <c r="G25" s="373"/>
      <c r="H25" s="374">
        <v>298</v>
      </c>
      <c r="I25" s="374">
        <v>170</v>
      </c>
      <c r="J25" s="339">
        <f>+I25/(SUM(H25:I25))</f>
        <v>0.36324786324786323</v>
      </c>
      <c r="K25" s="375" t="s">
        <v>617</v>
      </c>
    </row>
    <row r="26" spans="1:12" x14ac:dyDescent="0.2">
      <c r="A26" s="370" t="s">
        <v>317</v>
      </c>
      <c r="B26" s="371" t="s">
        <v>320</v>
      </c>
      <c r="C26" s="373" t="s">
        <v>321</v>
      </c>
      <c r="D26" s="330"/>
      <c r="E26" s="330"/>
      <c r="F26" s="330"/>
      <c r="G26" s="330"/>
      <c r="H26" s="376">
        <f>+H25*2</f>
        <v>596</v>
      </c>
      <c r="I26" s="376">
        <f>+I25*2</f>
        <v>340</v>
      </c>
      <c r="J26" s="335"/>
      <c r="K26" s="17" t="s">
        <v>322</v>
      </c>
      <c r="L26" s="375"/>
    </row>
    <row r="27" spans="1:12" x14ac:dyDescent="0.2">
      <c r="A27" s="370" t="s">
        <v>317</v>
      </c>
      <c r="B27" s="371" t="s">
        <v>323</v>
      </c>
      <c r="C27" s="373" t="s">
        <v>321</v>
      </c>
      <c r="D27" s="330"/>
      <c r="E27" s="330"/>
      <c r="F27" s="330"/>
      <c r="G27" s="330"/>
      <c r="H27" s="376">
        <v>1</v>
      </c>
      <c r="I27" s="376">
        <v>4</v>
      </c>
      <c r="J27" s="335"/>
      <c r="K27" s="17" t="s">
        <v>322</v>
      </c>
      <c r="L27" s="113" t="s">
        <v>618</v>
      </c>
    </row>
    <row r="28" spans="1:12" x14ac:dyDescent="0.2">
      <c r="A28" s="370" t="s">
        <v>317</v>
      </c>
      <c r="B28" s="377" t="s">
        <v>324</v>
      </c>
      <c r="C28" s="373" t="s">
        <v>321</v>
      </c>
      <c r="D28" s="330"/>
      <c r="E28" s="330"/>
      <c r="F28" s="330"/>
      <c r="G28" s="330"/>
      <c r="H28" s="374">
        <v>9</v>
      </c>
      <c r="I28" s="374">
        <v>3</v>
      </c>
      <c r="J28" s="335"/>
      <c r="K28" s="17" t="s">
        <v>325</v>
      </c>
      <c r="L28" s="17" t="s">
        <v>326</v>
      </c>
    </row>
    <row r="29" spans="1:12" x14ac:dyDescent="0.2">
      <c r="B29" s="342"/>
      <c r="C29" s="330"/>
      <c r="D29" s="330" t="s">
        <v>327</v>
      </c>
      <c r="E29" s="330" t="s">
        <v>328</v>
      </c>
      <c r="F29" s="330" t="s">
        <v>329</v>
      </c>
      <c r="G29" s="330"/>
      <c r="H29" s="363"/>
      <c r="I29" s="363"/>
      <c r="J29" s="335"/>
    </row>
    <row r="30" spans="1:12" ht="59.45" customHeight="1" x14ac:dyDescent="0.25">
      <c r="A30" s="378" t="s">
        <v>608</v>
      </c>
      <c r="B30" s="349"/>
      <c r="C30" s="155"/>
      <c r="D30" s="155">
        <f>SUM(D31:D34)</f>
        <v>576</v>
      </c>
      <c r="E30" s="155">
        <f>SUM(E31:E34)</f>
        <v>-62</v>
      </c>
      <c r="F30" s="155">
        <f>SUM(F31:F34)</f>
        <v>14</v>
      </c>
      <c r="G30" s="155">
        <f>576-62+14</f>
        <v>528</v>
      </c>
      <c r="H30" s="334">
        <f>+H32+H33</f>
        <v>242</v>
      </c>
      <c r="I30" s="334">
        <f>+I32+I33</f>
        <v>149</v>
      </c>
      <c r="J30" s="367">
        <f>+I30/(SUM(H30:I30))</f>
        <v>0.38107416879795397</v>
      </c>
      <c r="K30" s="368"/>
      <c r="L30" s="17" t="s">
        <v>330</v>
      </c>
    </row>
    <row r="31" spans="1:12" x14ac:dyDescent="0.2">
      <c r="A31" s="379" t="s">
        <v>258</v>
      </c>
      <c r="B31" s="342" t="s">
        <v>331</v>
      </c>
      <c r="C31" s="340" t="s">
        <v>250</v>
      </c>
      <c r="D31" s="340">
        <f>288+37+5</f>
        <v>330</v>
      </c>
      <c r="E31" s="340">
        <v>-46</v>
      </c>
      <c r="F31" s="340">
        <v>3</v>
      </c>
      <c r="G31" s="340">
        <f>330-46+3</f>
        <v>287</v>
      </c>
      <c r="H31" s="334">
        <v>287</v>
      </c>
      <c r="I31" s="334">
        <f>122-11</f>
        <v>111</v>
      </c>
      <c r="J31" s="339">
        <f>+I31/(SUM(H31:I31))</f>
        <v>0.27889447236180903</v>
      </c>
      <c r="L31" s="17" t="s">
        <v>619</v>
      </c>
    </row>
    <row r="32" spans="1:12" x14ac:dyDescent="0.2">
      <c r="A32" s="380"/>
      <c r="B32" s="381" t="s">
        <v>332</v>
      </c>
      <c r="C32" s="340" t="s">
        <v>250</v>
      </c>
      <c r="D32" s="340">
        <v>230</v>
      </c>
      <c r="E32" s="340">
        <v>0</v>
      </c>
      <c r="F32" s="340">
        <v>0</v>
      </c>
      <c r="G32" s="340">
        <v>230</v>
      </c>
      <c r="H32" s="334">
        <v>230</v>
      </c>
      <c r="I32" s="334">
        <v>146</v>
      </c>
      <c r="J32" s="339">
        <f>+I32/(SUM(H32:I32))</f>
        <v>0.38829787234042551</v>
      </c>
      <c r="L32" s="17" t="s">
        <v>333</v>
      </c>
    </row>
    <row r="33" spans="1:15" x14ac:dyDescent="0.2">
      <c r="A33" s="380"/>
      <c r="B33" s="382" t="s">
        <v>334</v>
      </c>
      <c r="C33" s="340" t="s">
        <v>250</v>
      </c>
      <c r="D33" s="340">
        <v>11</v>
      </c>
      <c r="E33" s="340">
        <v>-11</v>
      </c>
      <c r="F33" s="340">
        <v>11</v>
      </c>
      <c r="G33" s="340">
        <f>11-11+11</f>
        <v>11</v>
      </c>
      <c r="H33" s="383">
        <v>12</v>
      </c>
      <c r="I33" s="334">
        <v>3</v>
      </c>
      <c r="J33" s="339">
        <f>+I33/(SUM(H33:I33))</f>
        <v>0.2</v>
      </c>
      <c r="K33" s="126" t="s">
        <v>335</v>
      </c>
    </row>
    <row r="34" spans="1:15" x14ac:dyDescent="0.2">
      <c r="A34" s="384"/>
      <c r="B34" s="345" t="s">
        <v>336</v>
      </c>
      <c r="C34" s="346" t="s">
        <v>250</v>
      </c>
      <c r="D34" s="346">
        <v>5</v>
      </c>
      <c r="E34" s="346">
        <v>-5</v>
      </c>
      <c r="F34" s="346">
        <v>0</v>
      </c>
      <c r="G34" s="346">
        <v>0</v>
      </c>
      <c r="H34" s="334">
        <v>0</v>
      </c>
      <c r="I34" s="334">
        <v>2</v>
      </c>
      <c r="J34" s="339"/>
    </row>
    <row r="35" spans="1:15" x14ac:dyDescent="0.2">
      <c r="B35" s="342" t="s">
        <v>337</v>
      </c>
      <c r="C35" s="346" t="s">
        <v>250</v>
      </c>
      <c r="H35" s="363">
        <v>256</v>
      </c>
      <c r="I35" s="363">
        <v>111</v>
      </c>
      <c r="J35" s="339">
        <f>+I35/(SUM(H35:I35))</f>
        <v>0.3024523160762943</v>
      </c>
    </row>
    <row r="36" spans="1:15" ht="18" x14ac:dyDescent="0.25">
      <c r="A36" s="385" t="s">
        <v>338</v>
      </c>
      <c r="B36" s="349"/>
      <c r="C36" s="155"/>
      <c r="D36" s="155"/>
      <c r="E36" s="155"/>
      <c r="F36" s="155"/>
      <c r="G36" s="155"/>
      <c r="H36" s="334"/>
      <c r="I36" s="334"/>
      <c r="J36" s="339"/>
      <c r="L36" s="331"/>
    </row>
    <row r="37" spans="1:15" x14ac:dyDescent="0.2">
      <c r="A37" s="380"/>
      <c r="B37" s="386" t="s">
        <v>339</v>
      </c>
      <c r="C37" s="387" t="s">
        <v>340</v>
      </c>
      <c r="D37" s="387"/>
      <c r="E37" s="387"/>
      <c r="F37" s="387"/>
      <c r="G37" s="387"/>
      <c r="H37" s="388">
        <f>72911+898</f>
        <v>73809</v>
      </c>
      <c r="I37" s="374">
        <v>23550</v>
      </c>
      <c r="J37" s="389" t="s">
        <v>341</v>
      </c>
      <c r="K37" s="126" t="s">
        <v>342</v>
      </c>
      <c r="L37" s="330"/>
      <c r="M37" s="330"/>
      <c r="N37" s="56"/>
    </row>
    <row r="38" spans="1:15" x14ac:dyDescent="0.2">
      <c r="A38" s="380"/>
      <c r="B38" s="386" t="s">
        <v>343</v>
      </c>
      <c r="C38" s="387" t="s">
        <v>340</v>
      </c>
      <c r="D38" s="387"/>
      <c r="E38" s="387"/>
      <c r="F38" s="387"/>
      <c r="G38" s="387"/>
      <c r="H38" s="390">
        <v>55039</v>
      </c>
      <c r="I38" s="374">
        <v>17201</v>
      </c>
      <c r="J38" s="389" t="s">
        <v>341</v>
      </c>
      <c r="K38" s="330"/>
      <c r="L38" s="330"/>
      <c r="M38" s="330"/>
      <c r="N38" s="56"/>
    </row>
    <row r="39" spans="1:15" x14ac:dyDescent="0.2">
      <c r="A39" s="380"/>
      <c r="B39" s="386" t="s">
        <v>344</v>
      </c>
      <c r="C39" s="387" t="s">
        <v>340</v>
      </c>
      <c r="D39" s="387"/>
      <c r="E39" s="387"/>
      <c r="F39" s="387"/>
      <c r="G39" s="387"/>
      <c r="H39" s="390">
        <v>50447</v>
      </c>
      <c r="I39" s="374">
        <v>15681</v>
      </c>
      <c r="J39" s="389" t="s">
        <v>341</v>
      </c>
      <c r="L39" s="330"/>
      <c r="M39" s="330"/>
      <c r="N39" s="56"/>
    </row>
    <row r="40" spans="1:15" x14ac:dyDescent="0.2">
      <c r="A40" s="380"/>
      <c r="B40" s="386" t="s">
        <v>613</v>
      </c>
      <c r="C40" s="387" t="s">
        <v>340</v>
      </c>
      <c r="D40" s="387"/>
      <c r="E40" s="387"/>
      <c r="F40" s="387"/>
      <c r="G40" s="387"/>
      <c r="H40" s="390">
        <v>76502</v>
      </c>
      <c r="I40" s="374">
        <v>23498</v>
      </c>
      <c r="J40" s="339">
        <f>+I40/(SUM(H40:I40))</f>
        <v>0.23497999999999999</v>
      </c>
      <c r="L40" s="330"/>
      <c r="M40" s="330"/>
      <c r="N40" s="56"/>
      <c r="O40" s="113"/>
    </row>
    <row r="41" spans="1:15" x14ac:dyDescent="0.2">
      <c r="A41" s="380"/>
      <c r="B41" s="391"/>
      <c r="C41" s="387"/>
      <c r="D41" s="387"/>
      <c r="E41" s="387"/>
      <c r="F41" s="387"/>
      <c r="G41" s="387"/>
      <c r="H41" s="350"/>
      <c r="I41" s="334"/>
      <c r="L41" s="330"/>
      <c r="M41" s="330"/>
      <c r="N41" s="56"/>
    </row>
    <row r="42" spans="1:15" x14ac:dyDescent="0.2">
      <c r="A42" s="380"/>
      <c r="B42" s="386" t="s">
        <v>614</v>
      </c>
      <c r="C42" s="387" t="s">
        <v>340</v>
      </c>
      <c r="D42" s="387"/>
      <c r="E42" s="387"/>
      <c r="F42" s="387"/>
      <c r="G42" s="387"/>
      <c r="H42" s="390">
        <v>4592</v>
      </c>
      <c r="I42" s="374">
        <v>1520</v>
      </c>
      <c r="J42" s="389" t="s">
        <v>341</v>
      </c>
      <c r="L42" s="330"/>
      <c r="M42" s="330"/>
      <c r="N42" s="56"/>
    </row>
    <row r="43" spans="1:15" x14ac:dyDescent="0.2">
      <c r="A43" s="380"/>
      <c r="B43" s="386" t="s">
        <v>345</v>
      </c>
      <c r="C43" s="387" t="s">
        <v>340</v>
      </c>
      <c r="D43" s="387"/>
      <c r="E43" s="387"/>
      <c r="F43" s="387"/>
      <c r="G43" s="387"/>
      <c r="H43" s="390">
        <v>14446</v>
      </c>
      <c r="I43" s="374">
        <v>10000</v>
      </c>
      <c r="J43" s="389" t="s">
        <v>341</v>
      </c>
      <c r="L43" s="330"/>
      <c r="M43" s="330"/>
      <c r="N43" s="56"/>
    </row>
    <row r="44" spans="1:15" x14ac:dyDescent="0.2">
      <c r="A44" s="380"/>
      <c r="C44" s="340"/>
      <c r="J44" s="389" t="s">
        <v>341</v>
      </c>
    </row>
    <row r="45" spans="1:15" x14ac:dyDescent="0.2">
      <c r="A45" s="384"/>
      <c r="B45" s="386" t="s">
        <v>346</v>
      </c>
      <c r="C45" s="392" t="s">
        <v>340</v>
      </c>
      <c r="D45" s="392"/>
      <c r="E45" s="392"/>
      <c r="F45" s="392"/>
      <c r="G45" s="392"/>
      <c r="H45" s="388">
        <f>17872+898</f>
        <v>18770</v>
      </c>
      <c r="I45" s="374">
        <v>6349</v>
      </c>
      <c r="J45" s="389" t="s">
        <v>341</v>
      </c>
      <c r="K45" s="126" t="s">
        <v>342</v>
      </c>
      <c r="L45" s="330"/>
      <c r="M45" s="330"/>
      <c r="N45" s="56"/>
    </row>
    <row r="46" spans="1:15" x14ac:dyDescent="0.2">
      <c r="B46" s="391"/>
      <c r="C46" s="392"/>
      <c r="D46" s="330"/>
      <c r="E46" s="330"/>
      <c r="F46" s="330"/>
      <c r="G46" s="330"/>
      <c r="H46" s="350"/>
      <c r="I46" s="334"/>
      <c r="J46" s="339"/>
      <c r="L46" s="330"/>
      <c r="M46" s="330"/>
      <c r="N46" s="56"/>
    </row>
    <row r="47" spans="1:15" x14ac:dyDescent="0.2">
      <c r="B47" s="386" t="s">
        <v>615</v>
      </c>
      <c r="C47" s="392" t="s">
        <v>340</v>
      </c>
      <c r="H47" s="390">
        <v>38200</v>
      </c>
      <c r="I47" s="374">
        <v>16775</v>
      </c>
      <c r="J47" s="339">
        <f>+I47/(SUM(H47:I47))</f>
        <v>0.30513869940882221</v>
      </c>
      <c r="L47" s="17" t="s">
        <v>347</v>
      </c>
    </row>
    <row r="48" spans="1:15" ht="25.5" x14ac:dyDescent="0.2">
      <c r="B48" s="369" t="s">
        <v>348</v>
      </c>
      <c r="H48" s="393">
        <v>256</v>
      </c>
      <c r="I48" s="393">
        <f>111+5.5</f>
        <v>116.5</v>
      </c>
      <c r="J48" s="339">
        <f>+I48/(SUM(H48:I48))</f>
        <v>0.31275167785234897</v>
      </c>
    </row>
    <row r="49" spans="1:15" x14ac:dyDescent="0.2">
      <c r="C49" s="330"/>
      <c r="D49" s="330"/>
      <c r="E49" s="330"/>
      <c r="F49" s="330"/>
      <c r="G49" s="330"/>
      <c r="H49" s="330"/>
      <c r="I49" s="330"/>
      <c r="J49" s="56"/>
      <c r="O49" s="335"/>
    </row>
    <row r="50" spans="1:15" x14ac:dyDescent="0.2">
      <c r="A50" s="17" t="s">
        <v>349</v>
      </c>
      <c r="L50" s="34"/>
      <c r="M50" s="34"/>
    </row>
    <row r="51" spans="1:15" x14ac:dyDescent="0.2">
      <c r="B51" s="330"/>
      <c r="H51" s="330"/>
    </row>
    <row r="52" spans="1:15" x14ac:dyDescent="0.2">
      <c r="B52" s="330"/>
      <c r="L52" s="330"/>
      <c r="M52" s="330"/>
      <c r="N52" s="56"/>
    </row>
    <row r="53" spans="1:15" x14ac:dyDescent="0.2">
      <c r="A53" s="17" t="s">
        <v>350</v>
      </c>
      <c r="B53" s="17" t="s">
        <v>351</v>
      </c>
    </row>
    <row r="55" spans="1:15" x14ac:dyDescent="0.2">
      <c r="A55" s="17" t="s">
        <v>620</v>
      </c>
      <c r="K55" s="330"/>
      <c r="L55" s="330"/>
    </row>
    <row r="56" spans="1:15" x14ac:dyDescent="0.2">
      <c r="A56" s="17" t="s">
        <v>41</v>
      </c>
      <c r="B56" s="394" t="s">
        <v>352</v>
      </c>
      <c r="K56" s="330"/>
    </row>
    <row r="57" spans="1:15" x14ac:dyDescent="0.2">
      <c r="A57" s="395">
        <v>1</v>
      </c>
      <c r="B57" s="395">
        <v>1381</v>
      </c>
    </row>
    <row r="58" spans="1:15" x14ac:dyDescent="0.2">
      <c r="A58" s="395">
        <v>2</v>
      </c>
      <c r="B58" s="395">
        <v>1958</v>
      </c>
      <c r="M58" s="56"/>
    </row>
    <row r="59" spans="1:15" x14ac:dyDescent="0.2">
      <c r="A59" s="395">
        <v>3</v>
      </c>
      <c r="B59" s="395">
        <v>2428</v>
      </c>
      <c r="M59" s="56"/>
    </row>
    <row r="60" spans="1:15" x14ac:dyDescent="0.2">
      <c r="A60" s="395">
        <v>4</v>
      </c>
      <c r="B60" s="395">
        <v>2899</v>
      </c>
    </row>
    <row r="61" spans="1:15" x14ac:dyDescent="0.2">
      <c r="A61" s="395">
        <v>5</v>
      </c>
      <c r="B61" s="395">
        <v>3095</v>
      </c>
    </row>
    <row r="62" spans="1:15" x14ac:dyDescent="0.2">
      <c r="A62" s="395">
        <v>6</v>
      </c>
      <c r="B62" s="395">
        <v>3018</v>
      </c>
    </row>
    <row r="63" spans="1:15" x14ac:dyDescent="0.2">
      <c r="A63" s="395">
        <v>7</v>
      </c>
      <c r="B63" s="395">
        <v>3018</v>
      </c>
      <c r="K63" s="330"/>
    </row>
    <row r="64" spans="1:15" x14ac:dyDescent="0.2">
      <c r="A64" s="396">
        <v>8</v>
      </c>
      <c r="B64" s="396">
        <v>2436</v>
      </c>
      <c r="O64" s="126"/>
    </row>
    <row r="65" spans="1:15" x14ac:dyDescent="0.2">
      <c r="A65" s="396">
        <v>9</v>
      </c>
      <c r="B65" s="396">
        <v>2340</v>
      </c>
      <c r="O65" s="126"/>
    </row>
    <row r="66" spans="1:15" x14ac:dyDescent="0.2">
      <c r="A66" s="396">
        <v>10</v>
      </c>
      <c r="B66" s="396">
        <v>2654</v>
      </c>
      <c r="O66" s="126"/>
    </row>
    <row r="67" spans="1:15" x14ac:dyDescent="0.2">
      <c r="A67" s="396">
        <v>11</v>
      </c>
      <c r="B67" s="396">
        <v>2654</v>
      </c>
      <c r="O67" s="126"/>
    </row>
    <row r="68" spans="1:15" x14ac:dyDescent="0.2">
      <c r="A68" s="396">
        <v>12</v>
      </c>
      <c r="B68" s="396">
        <v>2654</v>
      </c>
      <c r="O68" s="126"/>
    </row>
    <row r="69" spans="1:15" ht="15.75" x14ac:dyDescent="0.25">
      <c r="A69" s="396">
        <v>13</v>
      </c>
      <c r="B69" s="396">
        <v>2943</v>
      </c>
      <c r="K69" s="117"/>
    </row>
    <row r="70" spans="1:15" x14ac:dyDescent="0.2">
      <c r="A70" s="395">
        <v>14</v>
      </c>
      <c r="B70" s="395">
        <v>4156</v>
      </c>
    </row>
    <row r="71" spans="1:15" x14ac:dyDescent="0.2">
      <c r="A71" s="395">
        <v>15</v>
      </c>
      <c r="B71" s="395">
        <v>4506</v>
      </c>
    </row>
    <row r="72" spans="1:15" x14ac:dyDescent="0.2">
      <c r="A72" s="395">
        <v>16</v>
      </c>
      <c r="B72" s="395">
        <v>5008</v>
      </c>
    </row>
    <row r="73" spans="1:15" x14ac:dyDescent="0.2">
      <c r="A73" s="395">
        <v>17</v>
      </c>
      <c r="B73" s="395">
        <v>5875</v>
      </c>
    </row>
    <row r="74" spans="1:15" x14ac:dyDescent="0.2">
      <c r="A74" s="395">
        <v>18</v>
      </c>
      <c r="B74" s="395">
        <v>6328</v>
      </c>
    </row>
    <row r="75" spans="1:15" x14ac:dyDescent="0.2">
      <c r="A75" s="395">
        <v>19</v>
      </c>
      <c r="B75" s="395">
        <v>6777</v>
      </c>
    </row>
    <row r="76" spans="1:15" x14ac:dyDescent="0.2">
      <c r="A76" s="17" t="s">
        <v>353</v>
      </c>
      <c r="B76" s="17">
        <f>SUM(B57:B75)</f>
        <v>66128</v>
      </c>
    </row>
  </sheetData>
  <mergeCells count="2">
    <mergeCell ref="H15:I15"/>
    <mergeCell ref="H16:I16"/>
  </mergeCells>
  <pageMargins left="0.78740157499999996" right="0.78740157499999996" top="0.984251969" bottom="0.984251969" header="0.4921259845" footer="0.4921259845"/>
  <pageSetup paperSize="9" scale="70" orientation="portrait" horizontalDpi="360" verticalDpi="360" r:id="rId1"/>
  <headerFooter alignWithMargins="0">
    <oddHeader>&amp;C&amp;16INDICATEURS AQUITAINE&amp;R&amp;D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02889-1224-484E-9DED-D60AB2F97A54}">
  <sheetPr>
    <pageSetUpPr fitToPage="1"/>
  </sheetPr>
  <dimension ref="A1:K25"/>
  <sheetViews>
    <sheetView zoomScaleNormal="100" workbookViewId="0">
      <pane xSplit="3" ySplit="1" topLeftCell="D2" activePane="bottomRight" state="frozen"/>
      <selection pane="topRight" activeCell="D1" sqref="D1"/>
      <selection pane="bottomLeft" activeCell="A3" sqref="A3"/>
      <selection pane="bottomRight" activeCell="J25" sqref="J25"/>
    </sheetView>
  </sheetViews>
  <sheetFormatPr baseColWidth="10" defaultColWidth="11.5703125" defaultRowHeight="12.75" x14ac:dyDescent="0.2"/>
  <cols>
    <col min="1" max="1" width="8.85546875" style="398" customWidth="1"/>
    <col min="2" max="2" width="26" style="398" customWidth="1"/>
    <col min="3" max="3" width="4.7109375" style="398" bestFit="1" customWidth="1"/>
    <col min="4" max="4" width="9.140625" style="398" customWidth="1"/>
    <col min="5" max="5" width="5.42578125" style="398" customWidth="1"/>
    <col min="6" max="6" width="10.28515625" style="398" customWidth="1"/>
    <col min="7" max="7" width="6.28515625" style="398" bestFit="1" customWidth="1"/>
    <col min="8" max="8" width="10.140625" style="398" bestFit="1" customWidth="1"/>
    <col min="9" max="9" width="13.5703125" style="398" bestFit="1" customWidth="1"/>
    <col min="10" max="10" width="17.140625" style="399" customWidth="1"/>
    <col min="11" max="11" width="16.7109375" style="398" customWidth="1"/>
    <col min="12" max="12" width="14.5703125" style="398" customWidth="1"/>
    <col min="13" max="13" width="6" style="398" customWidth="1"/>
    <col min="14" max="16" width="9.140625" style="398" customWidth="1"/>
    <col min="17" max="17" width="11.5703125" style="398"/>
    <col min="18" max="18" width="14.42578125" style="398" customWidth="1"/>
    <col min="19" max="19" width="11.5703125" style="398"/>
    <col min="20" max="20" width="12.85546875" style="398" bestFit="1" customWidth="1"/>
    <col min="21" max="21" width="12.85546875" style="398" customWidth="1"/>
    <col min="22" max="22" width="7" style="398" customWidth="1"/>
    <col min="23" max="16384" width="11.5703125" style="398"/>
  </cols>
  <sheetData>
    <row r="1" spans="1:11" ht="33" x14ac:dyDescent="0.45">
      <c r="A1" s="397" t="s">
        <v>479</v>
      </c>
    </row>
    <row r="2" spans="1:11" ht="27.75" x14ac:dyDescent="0.35">
      <c r="A2" s="400" t="s">
        <v>249</v>
      </c>
      <c r="B2" s="401" t="s">
        <v>480</v>
      </c>
      <c r="C2" s="402" t="s">
        <v>250</v>
      </c>
      <c r="D2" s="403" t="s">
        <v>251</v>
      </c>
      <c r="E2" s="404" t="s">
        <v>252</v>
      </c>
      <c r="F2" s="403" t="s">
        <v>253</v>
      </c>
      <c r="G2" s="403" t="s">
        <v>254</v>
      </c>
      <c r="H2" s="403" t="s">
        <v>186</v>
      </c>
      <c r="I2" s="402" t="s">
        <v>255</v>
      </c>
      <c r="J2" s="405" t="s">
        <v>256</v>
      </c>
      <c r="K2" s="406"/>
    </row>
    <row r="3" spans="1:11" x14ac:dyDescent="0.2">
      <c r="C3" s="407"/>
      <c r="D3" s="407"/>
      <c r="E3" s="407"/>
      <c r="F3" s="407"/>
      <c r="G3" s="407"/>
      <c r="H3" s="407"/>
      <c r="I3" s="407"/>
      <c r="J3" s="408"/>
    </row>
    <row r="4" spans="1:11" ht="15.75" x14ac:dyDescent="0.25">
      <c r="A4" s="409" t="s">
        <v>600</v>
      </c>
      <c r="B4" s="409"/>
      <c r="C4" s="410" t="s">
        <v>257</v>
      </c>
      <c r="D4" s="411">
        <v>4.9800000000000004</v>
      </c>
      <c r="E4" s="411">
        <v>57</v>
      </c>
      <c r="F4" s="412">
        <v>5786</v>
      </c>
      <c r="G4" s="412">
        <v>2836</v>
      </c>
      <c r="H4" s="412">
        <f>SUM(E4:G4)</f>
        <v>8679</v>
      </c>
      <c r="I4" s="413">
        <f>+H4*D4</f>
        <v>43221.420000000006</v>
      </c>
      <c r="J4" s="414">
        <f>+I4/$H4</f>
        <v>4.9800000000000004</v>
      </c>
      <c r="K4" s="415"/>
    </row>
    <row r="5" spans="1:11" ht="15" x14ac:dyDescent="0.2">
      <c r="C5" s="407"/>
      <c r="D5" s="407"/>
      <c r="E5" s="407"/>
      <c r="F5" s="416"/>
      <c r="G5" s="416"/>
      <c r="H5" s="416"/>
      <c r="I5" s="416"/>
      <c r="J5" s="417"/>
    </row>
    <row r="6" spans="1:11" ht="15.75" x14ac:dyDescent="0.25">
      <c r="A6" s="418" t="s">
        <v>601</v>
      </c>
      <c r="B6" s="418"/>
      <c r="C6" s="419"/>
      <c r="D6" s="419"/>
      <c r="E6" s="419"/>
      <c r="F6" s="420"/>
      <c r="G6" s="420"/>
      <c r="H6" s="420"/>
      <c r="I6" s="420">
        <f>SUM(I7:I17)</f>
        <v>167230.56000000003</v>
      </c>
      <c r="J6" s="414">
        <f>+I6/$H4</f>
        <v>19.268413411683376</v>
      </c>
    </row>
    <row r="7" spans="1:11" ht="15" x14ac:dyDescent="0.2">
      <c r="A7" s="421" t="s">
        <v>258</v>
      </c>
      <c r="B7" s="422" t="s">
        <v>259</v>
      </c>
      <c r="C7" s="423" t="s">
        <v>260</v>
      </c>
      <c r="D7" s="411">
        <v>0.16825000000000001</v>
      </c>
      <c r="E7" s="411"/>
      <c r="F7" s="424"/>
      <c r="G7" s="424"/>
      <c r="H7" s="412">
        <v>16800</v>
      </c>
      <c r="I7" s="424">
        <f>+H7*D7</f>
        <v>2826.6000000000004</v>
      </c>
      <c r="J7" s="414">
        <f>+I7/$H$4</f>
        <v>0.3256826823366748</v>
      </c>
      <c r="K7" s="425"/>
    </row>
    <row r="8" spans="1:11" ht="15" x14ac:dyDescent="0.2">
      <c r="A8" s="421"/>
      <c r="B8" s="422" t="s">
        <v>605</v>
      </c>
      <c r="C8" s="410" t="s">
        <v>257</v>
      </c>
      <c r="D8" s="423"/>
      <c r="E8" s="423"/>
      <c r="F8" s="424"/>
      <c r="G8" s="424"/>
      <c r="H8" s="412">
        <f>+H4</f>
        <v>8679</v>
      </c>
      <c r="I8" s="426">
        <v>103217.14</v>
      </c>
      <c r="J8" s="414">
        <f>+I8/$H4</f>
        <v>11.89274570803088</v>
      </c>
      <c r="K8" s="427"/>
    </row>
    <row r="9" spans="1:11" ht="15" x14ac:dyDescent="0.2">
      <c r="A9" s="421"/>
      <c r="B9" s="422" t="s">
        <v>606</v>
      </c>
      <c r="C9" s="410" t="s">
        <v>257</v>
      </c>
      <c r="D9" s="423"/>
      <c r="E9" s="423"/>
      <c r="F9" s="424"/>
      <c r="G9" s="424"/>
      <c r="H9" s="412">
        <f>+H4</f>
        <v>8679</v>
      </c>
      <c r="I9" s="428">
        <v>57365.09</v>
      </c>
      <c r="J9" s="414">
        <f>+I9/$H4</f>
        <v>6.6096428159926255</v>
      </c>
      <c r="K9" s="427"/>
    </row>
    <row r="10" spans="1:11" ht="15" x14ac:dyDescent="0.2">
      <c r="A10" s="421"/>
      <c r="B10" s="422" t="s">
        <v>261</v>
      </c>
      <c r="C10" s="429" t="s">
        <v>262</v>
      </c>
      <c r="D10" s="423">
        <v>1</v>
      </c>
      <c r="E10" s="423"/>
      <c r="F10" s="424"/>
      <c r="G10" s="424"/>
      <c r="H10" s="424"/>
      <c r="I10" s="424">
        <v>0</v>
      </c>
      <c r="J10" s="414">
        <f>+I10/$H4</f>
        <v>0</v>
      </c>
      <c r="K10" s="427"/>
    </row>
    <row r="11" spans="1:11" ht="15" x14ac:dyDescent="0.2">
      <c r="A11" s="421"/>
      <c r="B11" s="430" t="s">
        <v>263</v>
      </c>
      <c r="C11" s="411"/>
      <c r="D11" s="411"/>
      <c r="E11" s="411"/>
      <c r="F11" s="431"/>
      <c r="G11" s="431"/>
      <c r="H11" s="431"/>
      <c r="I11" s="432">
        <f>143.35+148.7*3</f>
        <v>589.44999999999993</v>
      </c>
      <c r="J11" s="414">
        <f>+I11/$H4</f>
        <v>6.7916810692476084E-2</v>
      </c>
      <c r="K11" s="427"/>
    </row>
    <row r="12" spans="1:11" ht="15" x14ac:dyDescent="0.2">
      <c r="B12" s="433" t="s">
        <v>264</v>
      </c>
      <c r="C12" s="407"/>
      <c r="D12" s="407"/>
      <c r="E12" s="407"/>
      <c r="F12" s="416"/>
      <c r="G12" s="416"/>
      <c r="H12" s="416"/>
      <c r="I12" s="416"/>
      <c r="J12" s="417"/>
    </row>
    <row r="13" spans="1:11" ht="15" x14ac:dyDescent="0.2">
      <c r="B13" s="434" t="s">
        <v>604</v>
      </c>
      <c r="C13" s="435"/>
      <c r="D13" s="407"/>
      <c r="E13" s="407"/>
      <c r="F13" s="416"/>
      <c r="G13" s="416"/>
      <c r="H13" s="416"/>
      <c r="I13" s="416"/>
      <c r="J13" s="417">
        <f>+I13/$H4</f>
        <v>0</v>
      </c>
    </row>
    <row r="14" spans="1:11" ht="15" x14ac:dyDescent="0.2">
      <c r="B14" s="434" t="s">
        <v>602</v>
      </c>
      <c r="C14" s="407"/>
      <c r="D14" s="407"/>
      <c r="E14" s="407"/>
      <c r="F14" s="416"/>
      <c r="G14" s="416"/>
      <c r="H14" s="436"/>
      <c r="I14" s="437">
        <f>605.26+628*3</f>
        <v>2489.2600000000002</v>
      </c>
      <c r="J14" s="417">
        <f>+I14/$H4</f>
        <v>0.28681414909551795</v>
      </c>
    </row>
    <row r="15" spans="1:11" ht="15" x14ac:dyDescent="0.2">
      <c r="B15" s="434" t="s">
        <v>603</v>
      </c>
      <c r="C15" s="407"/>
      <c r="D15" s="407"/>
      <c r="E15" s="407"/>
      <c r="F15" s="416"/>
      <c r="G15" s="416"/>
      <c r="H15" s="438"/>
      <c r="I15" s="437">
        <f>180.52+187.5*3</f>
        <v>743.02</v>
      </c>
      <c r="J15" s="417">
        <f>+I15/$H4</f>
        <v>8.5611245535199901E-2</v>
      </c>
    </row>
    <row r="16" spans="1:11" ht="15" x14ac:dyDescent="0.2">
      <c r="B16" s="434"/>
      <c r="C16" s="407"/>
      <c r="D16" s="407"/>
      <c r="E16" s="407"/>
      <c r="F16" s="416"/>
      <c r="G16" s="416"/>
      <c r="H16" s="416"/>
      <c r="I16" s="439"/>
      <c r="J16" s="417"/>
    </row>
    <row r="17" spans="1:11" ht="15.75" thickBot="1" x14ac:dyDescent="0.25">
      <c r="B17" s="434"/>
      <c r="C17" s="407"/>
      <c r="D17" s="407"/>
      <c r="E17" s="407"/>
      <c r="F17" s="439"/>
      <c r="G17" s="416"/>
      <c r="H17" s="416"/>
      <c r="I17" s="416"/>
      <c r="J17" s="417"/>
      <c r="K17" s="427"/>
    </row>
    <row r="18" spans="1:11" ht="16.5" thickBot="1" x14ac:dyDescent="0.3">
      <c r="A18" s="440" t="s">
        <v>265</v>
      </c>
      <c r="B18" s="441"/>
      <c r="C18" s="442"/>
      <c r="D18" s="442"/>
      <c r="E18" s="442"/>
      <c r="F18" s="443"/>
      <c r="G18" s="443"/>
      <c r="H18" s="443"/>
      <c r="I18" s="444">
        <f>SUM(I4:I6)</f>
        <v>210451.98000000004</v>
      </c>
      <c r="J18" s="445">
        <f>+I18/$H4</f>
        <v>24.248413411683376</v>
      </c>
    </row>
    <row r="19" spans="1:11" ht="27" thickBot="1" x14ac:dyDescent="0.45">
      <c r="A19" s="446" t="s">
        <v>607</v>
      </c>
      <c r="B19" s="447"/>
      <c r="C19" s="448"/>
      <c r="D19" s="448"/>
      <c r="E19" s="448"/>
      <c r="F19" s="449"/>
      <c r="G19" s="449"/>
      <c r="H19" s="449"/>
      <c r="I19" s="450">
        <f>+I4+I7+I10+I8+I9+I11</f>
        <v>207219.7</v>
      </c>
      <c r="J19" s="451">
        <f>+I19/$H4</f>
        <v>23.875988017052656</v>
      </c>
      <c r="K19" s="452"/>
    </row>
    <row r="20" spans="1:11" ht="13.5" thickTop="1" x14ac:dyDescent="0.2"/>
    <row r="21" spans="1:11" ht="18" x14ac:dyDescent="0.25">
      <c r="E21" s="453" t="s">
        <v>266</v>
      </c>
      <c r="K21" s="427"/>
    </row>
    <row r="22" spans="1:11" ht="15.75" x14ac:dyDescent="0.25">
      <c r="B22" s="427"/>
      <c r="D22" s="454"/>
      <c r="E22" s="454"/>
      <c r="H22" s="455"/>
      <c r="I22" s="437"/>
      <c r="K22" s="427"/>
    </row>
    <row r="23" spans="1:11" x14ac:dyDescent="0.2">
      <c r="B23" s="456"/>
      <c r="J23" s="457"/>
      <c r="K23" s="427"/>
    </row>
    <row r="24" spans="1:11" x14ac:dyDescent="0.2">
      <c r="B24" s="427"/>
      <c r="K24" s="458"/>
    </row>
    <row r="25" spans="1:11" x14ac:dyDescent="0.2">
      <c r="B25" s="427"/>
      <c r="K25" s="458"/>
    </row>
  </sheetData>
  <pageMargins left="0.78740157480314965" right="0.78740157480314965" top="0.98425196850393704" bottom="0.98425196850393704" header="0.51181102362204722" footer="0.51181102362204722"/>
  <pageSetup paperSize="9"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DE50C-AFAF-48EC-A423-8FF1D18AED08}">
  <sheetPr>
    <pageSetUpPr fitToPage="1"/>
  </sheetPr>
  <dimension ref="A1:N56"/>
  <sheetViews>
    <sheetView zoomScaleNormal="100" workbookViewId="0">
      <pane xSplit="2" ySplit="3" topLeftCell="C4" activePane="bottomRight" state="frozen"/>
      <selection pane="topRight" activeCell="C1" sqref="C1"/>
      <selection pane="bottomLeft" activeCell="A4" sqref="A4"/>
      <selection pane="bottomRight" activeCell="Q37" sqref="Q37"/>
    </sheetView>
  </sheetViews>
  <sheetFormatPr baseColWidth="10" defaultRowHeight="15" x14ac:dyDescent="0.25"/>
  <cols>
    <col min="1" max="1" width="17.7109375" customWidth="1"/>
    <col min="2" max="2" width="20" customWidth="1"/>
    <col min="11" max="11" width="12.85546875" customWidth="1"/>
    <col min="12" max="12" width="18.140625" customWidth="1"/>
  </cols>
  <sheetData>
    <row r="1" spans="1:14" x14ac:dyDescent="0.25">
      <c r="C1">
        <v>130</v>
      </c>
      <c r="D1">
        <v>131</v>
      </c>
      <c r="E1">
        <v>132</v>
      </c>
      <c r="F1">
        <v>133</v>
      </c>
      <c r="G1">
        <v>134</v>
      </c>
      <c r="H1">
        <v>135</v>
      </c>
      <c r="I1">
        <v>136</v>
      </c>
      <c r="J1">
        <v>137</v>
      </c>
      <c r="K1">
        <v>138</v>
      </c>
      <c r="L1">
        <v>139</v>
      </c>
      <c r="M1">
        <v>140</v>
      </c>
      <c r="N1">
        <v>141</v>
      </c>
    </row>
    <row r="2" spans="1:14" ht="26.25" x14ac:dyDescent="0.4">
      <c r="A2" s="212" t="s">
        <v>593</v>
      </c>
    </row>
    <row r="3" spans="1:14" ht="15.75" thickBot="1" x14ac:dyDescent="0.3">
      <c r="B3" t="s">
        <v>270</v>
      </c>
      <c r="C3" s="194">
        <v>44867</v>
      </c>
      <c r="D3" s="194">
        <v>44896</v>
      </c>
      <c r="E3" s="194">
        <v>44928</v>
      </c>
      <c r="F3" s="194">
        <v>44958</v>
      </c>
      <c r="G3" s="194">
        <v>44986</v>
      </c>
      <c r="H3" s="194">
        <v>45017</v>
      </c>
      <c r="I3" s="194">
        <v>45055</v>
      </c>
      <c r="J3" s="194">
        <v>45078</v>
      </c>
      <c r="K3" s="194">
        <v>45108</v>
      </c>
      <c r="L3" s="194">
        <v>45139</v>
      </c>
      <c r="M3" s="194">
        <v>45170</v>
      </c>
      <c r="N3" s="459">
        <v>45201</v>
      </c>
    </row>
    <row r="4" spans="1:14" x14ac:dyDescent="0.25">
      <c r="A4" s="213" t="s">
        <v>271</v>
      </c>
      <c r="B4" t="s">
        <v>272</v>
      </c>
      <c r="C4" s="460">
        <v>44835</v>
      </c>
      <c r="D4" s="460">
        <v>44866</v>
      </c>
      <c r="E4" s="192">
        <v>44896</v>
      </c>
      <c r="F4" s="460">
        <v>44927</v>
      </c>
      <c r="G4" s="192">
        <v>44958</v>
      </c>
      <c r="H4" s="460">
        <v>44986</v>
      </c>
      <c r="I4" s="192">
        <v>45017</v>
      </c>
      <c r="J4" s="460">
        <v>45047</v>
      </c>
      <c r="K4" s="192">
        <v>45078</v>
      </c>
      <c r="L4" s="460">
        <v>45108</v>
      </c>
      <c r="M4" s="192">
        <v>45139</v>
      </c>
      <c r="N4" s="461">
        <v>45170</v>
      </c>
    </row>
    <row r="5" spans="1:14" x14ac:dyDescent="0.25">
      <c r="A5" t="s">
        <v>594</v>
      </c>
      <c r="B5" s="214" t="s">
        <v>273</v>
      </c>
      <c r="C5" s="3">
        <v>365390</v>
      </c>
      <c r="D5" s="1">
        <v>367794</v>
      </c>
      <c r="E5" s="1">
        <v>370329</v>
      </c>
      <c r="F5" s="1">
        <v>372871</v>
      </c>
      <c r="G5" s="1">
        <v>375176</v>
      </c>
      <c r="H5" s="1">
        <v>377808</v>
      </c>
      <c r="I5" s="1">
        <v>380961</v>
      </c>
      <c r="J5" s="1">
        <v>382800</v>
      </c>
      <c r="K5" s="1">
        <v>385308</v>
      </c>
      <c r="L5" s="1">
        <v>387637</v>
      </c>
      <c r="M5" s="1">
        <v>389479</v>
      </c>
      <c r="N5" s="193">
        <v>392044</v>
      </c>
    </row>
    <row r="6" spans="1:14" x14ac:dyDescent="0.25">
      <c r="A6" t="s">
        <v>245</v>
      </c>
      <c r="B6" s="214" t="s">
        <v>274</v>
      </c>
      <c r="C6" s="3">
        <v>33492</v>
      </c>
      <c r="D6" s="1">
        <v>33614</v>
      </c>
      <c r="E6" s="1">
        <v>33734</v>
      </c>
      <c r="F6" s="1">
        <v>33863</v>
      </c>
      <c r="G6" s="1">
        <v>33981</v>
      </c>
      <c r="H6" s="1">
        <v>34121</v>
      </c>
      <c r="I6" s="1">
        <v>34266</v>
      </c>
      <c r="J6" s="1">
        <v>34401</v>
      </c>
      <c r="K6" s="1">
        <v>34581</v>
      </c>
      <c r="L6" s="1">
        <v>34833</v>
      </c>
      <c r="M6" s="1">
        <v>35073</v>
      </c>
      <c r="N6" s="193">
        <v>35442</v>
      </c>
    </row>
    <row r="7" spans="1:14" x14ac:dyDescent="0.25">
      <c r="A7" t="s">
        <v>275</v>
      </c>
      <c r="B7" s="214" t="s">
        <v>276</v>
      </c>
      <c r="C7" s="3">
        <v>104</v>
      </c>
      <c r="D7" s="1">
        <v>104</v>
      </c>
      <c r="E7" s="1">
        <v>104</v>
      </c>
      <c r="F7" s="1">
        <v>104</v>
      </c>
      <c r="G7" s="1">
        <v>104</v>
      </c>
      <c r="H7" s="1">
        <v>104</v>
      </c>
      <c r="I7" s="1">
        <v>104</v>
      </c>
      <c r="J7" s="1">
        <v>104</v>
      </c>
      <c r="K7" s="1">
        <v>104</v>
      </c>
      <c r="L7" s="1">
        <v>104</v>
      </c>
      <c r="M7" s="1">
        <v>104</v>
      </c>
      <c r="N7" s="193">
        <v>104</v>
      </c>
    </row>
    <row r="8" spans="1:14" x14ac:dyDescent="0.25">
      <c r="C8" s="3"/>
      <c r="D8" s="1"/>
      <c r="E8" s="1"/>
      <c r="F8" s="1"/>
      <c r="G8" s="1"/>
      <c r="H8" s="1"/>
      <c r="I8" s="1"/>
      <c r="J8" s="1"/>
      <c r="K8" s="1"/>
      <c r="L8" s="1"/>
      <c r="M8" s="1"/>
      <c r="N8" s="193"/>
    </row>
    <row r="9" spans="1:14" x14ac:dyDescent="0.25">
      <c r="A9" s="213" t="s">
        <v>277</v>
      </c>
      <c r="C9" s="3"/>
      <c r="D9" s="1"/>
      <c r="E9" s="1"/>
      <c r="F9" s="1"/>
      <c r="G9" s="1"/>
      <c r="H9" s="1"/>
      <c r="I9" s="1"/>
      <c r="J9" s="1"/>
      <c r="K9" s="1"/>
      <c r="L9" s="1"/>
      <c r="M9" s="1"/>
      <c r="N9" s="193"/>
    </row>
    <row r="10" spans="1:14" x14ac:dyDescent="0.25">
      <c r="B10" t="s">
        <v>594</v>
      </c>
      <c r="C10" s="193">
        <v>2613</v>
      </c>
      <c r="D10" s="193">
        <v>2404</v>
      </c>
      <c r="E10" s="193">
        <v>2535</v>
      </c>
      <c r="F10" s="193">
        <v>2542</v>
      </c>
      <c r="G10" s="193">
        <v>2305</v>
      </c>
      <c r="H10" s="193">
        <v>2632</v>
      </c>
      <c r="I10" s="193">
        <v>3153</v>
      </c>
      <c r="J10" s="193">
        <v>1839</v>
      </c>
      <c r="K10" s="193">
        <v>2508</v>
      </c>
      <c r="L10" s="193">
        <v>2329</v>
      </c>
      <c r="M10" s="193">
        <v>1842</v>
      </c>
      <c r="N10" s="193">
        <v>2565</v>
      </c>
    </row>
    <row r="11" spans="1:14" x14ac:dyDescent="0.25">
      <c r="B11" t="s">
        <v>245</v>
      </c>
      <c r="C11" s="193">
        <v>144</v>
      </c>
      <c r="D11" s="193">
        <v>122</v>
      </c>
      <c r="E11" s="193">
        <v>120</v>
      </c>
      <c r="F11" s="193">
        <v>129</v>
      </c>
      <c r="G11" s="193">
        <v>118</v>
      </c>
      <c r="H11" s="193">
        <v>140</v>
      </c>
      <c r="I11" s="193">
        <v>145</v>
      </c>
      <c r="J11" s="193">
        <v>135</v>
      </c>
      <c r="K11" s="193">
        <v>180</v>
      </c>
      <c r="L11" s="193">
        <v>252</v>
      </c>
      <c r="M11" s="193">
        <v>240</v>
      </c>
      <c r="N11" s="193">
        <v>369</v>
      </c>
    </row>
    <row r="12" spans="1:14" x14ac:dyDescent="0.25">
      <c r="B12" t="s">
        <v>275</v>
      </c>
      <c r="C12" s="193">
        <v>0</v>
      </c>
      <c r="D12" s="193">
        <v>0</v>
      </c>
      <c r="E12" s="193">
        <v>0</v>
      </c>
      <c r="F12" s="193">
        <v>0</v>
      </c>
      <c r="G12" s="193">
        <v>0</v>
      </c>
      <c r="H12" s="193">
        <v>0</v>
      </c>
      <c r="I12" s="193">
        <v>0</v>
      </c>
      <c r="J12" s="193">
        <v>0</v>
      </c>
      <c r="K12" s="193">
        <v>0</v>
      </c>
      <c r="L12" s="193">
        <v>0</v>
      </c>
      <c r="M12" s="193">
        <v>0</v>
      </c>
      <c r="N12" s="193">
        <v>0</v>
      </c>
    </row>
    <row r="13" spans="1:14" x14ac:dyDescent="0.25">
      <c r="C13" s="193"/>
      <c r="D13" s="193"/>
      <c r="E13" s="193"/>
      <c r="F13" s="193"/>
      <c r="G13" s="193"/>
      <c r="H13" s="193"/>
      <c r="I13" s="193"/>
      <c r="J13" s="193"/>
      <c r="K13" s="193"/>
      <c r="L13" s="193"/>
      <c r="M13" s="193"/>
      <c r="N13" s="193"/>
    </row>
    <row r="14" spans="1:14" ht="15.75" thickBot="1" x14ac:dyDescent="0.3">
      <c r="A14" t="s">
        <v>278</v>
      </c>
      <c r="C14" s="462">
        <v>32</v>
      </c>
      <c r="D14" s="462">
        <v>29</v>
      </c>
      <c r="E14" s="462">
        <v>32</v>
      </c>
      <c r="F14" s="462">
        <v>30</v>
      </c>
      <c r="G14" s="462">
        <v>28</v>
      </c>
      <c r="H14" s="462">
        <v>31</v>
      </c>
      <c r="I14" s="462">
        <v>38</v>
      </c>
      <c r="J14" s="462">
        <v>23</v>
      </c>
      <c r="K14" s="462">
        <v>30</v>
      </c>
      <c r="L14" s="462">
        <v>31</v>
      </c>
      <c r="M14" s="462">
        <v>31</v>
      </c>
      <c r="N14" s="462">
        <v>31</v>
      </c>
    </row>
    <row r="15" spans="1:14" ht="21" x14ac:dyDescent="0.35">
      <c r="A15" s="215" t="s">
        <v>596</v>
      </c>
      <c r="B15" s="207"/>
      <c r="C15" s="463">
        <v>44867</v>
      </c>
      <c r="D15" s="463">
        <v>44896</v>
      </c>
      <c r="E15" s="297">
        <v>44928</v>
      </c>
      <c r="F15" s="463">
        <v>44958</v>
      </c>
      <c r="G15" s="297">
        <v>44986</v>
      </c>
      <c r="H15" s="463">
        <v>45017</v>
      </c>
      <c r="I15" s="297">
        <v>45055</v>
      </c>
      <c r="J15" s="463">
        <v>45078</v>
      </c>
      <c r="K15" s="297">
        <v>45108</v>
      </c>
      <c r="L15" s="463">
        <v>45139</v>
      </c>
      <c r="M15" s="297">
        <v>45170</v>
      </c>
      <c r="N15" s="464">
        <v>45201</v>
      </c>
    </row>
    <row r="16" spans="1:14" ht="21" x14ac:dyDescent="0.35">
      <c r="A16" s="216"/>
      <c r="B16" t="s">
        <v>279</v>
      </c>
      <c r="C16" s="465">
        <v>44835</v>
      </c>
      <c r="D16" s="465">
        <v>44866</v>
      </c>
      <c r="E16" s="466">
        <v>44896</v>
      </c>
      <c r="F16" s="465">
        <v>44927</v>
      </c>
      <c r="G16" s="466">
        <v>44958</v>
      </c>
      <c r="H16" s="465">
        <v>44986</v>
      </c>
      <c r="I16" s="466">
        <v>45017</v>
      </c>
      <c r="J16" s="465">
        <v>45047</v>
      </c>
      <c r="K16" s="466">
        <v>45078</v>
      </c>
      <c r="L16" s="465">
        <v>45108</v>
      </c>
      <c r="M16" s="466">
        <v>45139</v>
      </c>
      <c r="N16" s="467">
        <v>45170</v>
      </c>
    </row>
    <row r="17" spans="1:14" ht="18.75" x14ac:dyDescent="0.3">
      <c r="A17" s="217"/>
      <c r="B17" s="218" t="s">
        <v>594</v>
      </c>
      <c r="C17" s="471">
        <v>81.65625</v>
      </c>
      <c r="D17" s="471">
        <v>82.896551724137936</v>
      </c>
      <c r="E17" s="471">
        <v>79.21875</v>
      </c>
      <c r="F17" s="471">
        <v>84.733333333333334</v>
      </c>
      <c r="G17" s="471">
        <v>82.321428571428569</v>
      </c>
      <c r="H17" s="471">
        <v>84.903225806451616</v>
      </c>
      <c r="I17" s="471">
        <v>82.973684210526315</v>
      </c>
      <c r="J17" s="471">
        <v>79.956521739130437</v>
      </c>
      <c r="K17" s="471">
        <v>83.6</v>
      </c>
      <c r="L17" s="471">
        <v>75.129032258064512</v>
      </c>
      <c r="M17" s="471">
        <v>59.41935483870968</v>
      </c>
      <c r="N17" s="472">
        <v>82.741935483870961</v>
      </c>
    </row>
    <row r="18" spans="1:14" ht="18.75" x14ac:dyDescent="0.3">
      <c r="A18" s="217"/>
      <c r="B18" s="218" t="s">
        <v>245</v>
      </c>
      <c r="C18" s="469">
        <v>4.5</v>
      </c>
      <c r="D18" s="469">
        <v>4.2068965517241379</v>
      </c>
      <c r="E18" s="469">
        <v>3.75</v>
      </c>
      <c r="F18" s="469">
        <v>4.3</v>
      </c>
      <c r="G18" s="469">
        <v>4.2142857142857144</v>
      </c>
      <c r="H18" s="469">
        <v>4.5161290322580649</v>
      </c>
      <c r="I18" s="469">
        <v>3.8157894736842106</v>
      </c>
      <c r="J18" s="469">
        <v>5.8695652173913047</v>
      </c>
      <c r="K18" s="469">
        <v>6</v>
      </c>
      <c r="L18" s="469">
        <v>8.129032258064516</v>
      </c>
      <c r="M18" s="469">
        <v>7.741935483870968</v>
      </c>
      <c r="N18" s="470">
        <v>11.903225806451612</v>
      </c>
    </row>
    <row r="19" spans="1:14" ht="19.5" thickBot="1" x14ac:dyDescent="0.35">
      <c r="A19" s="219"/>
      <c r="B19" s="220" t="s">
        <v>275</v>
      </c>
      <c r="C19" s="468">
        <v>0</v>
      </c>
      <c r="D19" s="468">
        <v>0</v>
      </c>
      <c r="E19" s="468">
        <v>0</v>
      </c>
      <c r="F19" s="468">
        <v>0</v>
      </c>
      <c r="G19" s="468">
        <v>0</v>
      </c>
      <c r="H19" s="468">
        <v>0</v>
      </c>
      <c r="I19" s="468">
        <v>0</v>
      </c>
      <c r="J19" s="468">
        <v>0</v>
      </c>
      <c r="K19" s="468">
        <v>0</v>
      </c>
      <c r="L19" s="468">
        <v>0</v>
      </c>
      <c r="M19" s="468">
        <v>0</v>
      </c>
      <c r="N19" s="470">
        <v>0</v>
      </c>
    </row>
    <row r="20" spans="1:14" ht="18.75" x14ac:dyDescent="0.3">
      <c r="B20" s="218" t="s">
        <v>597</v>
      </c>
      <c r="D20" s="473"/>
      <c r="F20" s="473"/>
      <c r="H20" s="473"/>
      <c r="N20" s="473"/>
    </row>
    <row r="21" spans="1:14" ht="18.75" x14ac:dyDescent="0.3">
      <c r="B21" s="218" t="s">
        <v>280</v>
      </c>
      <c r="C21" s="474">
        <v>90.648883456243368</v>
      </c>
      <c r="D21" s="474">
        <v>90.589705351418132</v>
      </c>
      <c r="E21" s="474">
        <v>90.503561750271032</v>
      </c>
      <c r="F21" s="474">
        <v>90.460176574203828</v>
      </c>
      <c r="G21" s="474">
        <v>90.399439648809988</v>
      </c>
      <c r="H21" s="474">
        <v>90.358726953681398</v>
      </c>
      <c r="I21" s="474">
        <v>90.304425168805267</v>
      </c>
      <c r="J21" s="474">
        <v>90.228893026982817</v>
      </c>
      <c r="K21" s="474">
        <v>90.180857570265559</v>
      </c>
      <c r="L21" s="474">
        <v>90.072571057228132</v>
      </c>
      <c r="M21" s="474">
        <v>89.853619512810155</v>
      </c>
      <c r="N21" s="474">
        <v>89.803182037427604</v>
      </c>
    </row>
    <row r="22" spans="1:14" ht="28.5" x14ac:dyDescent="0.45">
      <c r="A22" s="241" t="s">
        <v>481</v>
      </c>
      <c r="N22" s="473"/>
    </row>
    <row r="23" spans="1:14" s="190" customFormat="1" ht="30" x14ac:dyDescent="0.25">
      <c r="A23" s="221" t="s">
        <v>281</v>
      </c>
      <c r="B23" s="222" t="s">
        <v>273</v>
      </c>
      <c r="E23" s="190">
        <v>369924</v>
      </c>
      <c r="H23" s="190">
        <v>377447</v>
      </c>
      <c r="K23" s="190">
        <v>384968</v>
      </c>
      <c r="N23" s="475">
        <v>391515</v>
      </c>
    </row>
    <row r="24" spans="1:14" s="190" customFormat="1" x14ac:dyDescent="0.25">
      <c r="N24" s="475"/>
    </row>
    <row r="25" spans="1:14" x14ac:dyDescent="0.25">
      <c r="A25" s="223" t="s">
        <v>595</v>
      </c>
      <c r="B25" s="223"/>
      <c r="C25" s="228"/>
      <c r="D25" s="228"/>
      <c r="E25" s="195">
        <v>7552</v>
      </c>
      <c r="F25" s="228"/>
      <c r="G25" s="228"/>
      <c r="H25" s="195">
        <v>7479</v>
      </c>
      <c r="I25" s="228"/>
      <c r="J25" s="228"/>
      <c r="K25" s="195">
        <v>7500</v>
      </c>
      <c r="L25" s="228"/>
      <c r="M25" s="228"/>
      <c r="N25" s="195">
        <v>6736</v>
      </c>
    </row>
    <row r="26" spans="1:14" x14ac:dyDescent="0.25">
      <c r="A26" s="190"/>
      <c r="B26" s="190"/>
      <c r="C26" s="196"/>
      <c r="D26" s="196"/>
      <c r="E26" s="196"/>
      <c r="F26" s="196"/>
      <c r="G26" s="196"/>
      <c r="H26" s="196"/>
      <c r="I26" s="196"/>
      <c r="J26" s="196"/>
      <c r="K26" s="196"/>
      <c r="L26" s="196"/>
      <c r="M26" s="196"/>
      <c r="N26" s="476"/>
    </row>
    <row r="27" spans="1:14" ht="15.75" thickBot="1" x14ac:dyDescent="0.3">
      <c r="A27" s="190" t="s">
        <v>282</v>
      </c>
      <c r="B27" s="190"/>
      <c r="C27" s="197"/>
      <c r="D27" s="197"/>
      <c r="E27" s="197">
        <v>7436</v>
      </c>
      <c r="F27" s="197"/>
      <c r="G27" s="197"/>
      <c r="H27" s="197">
        <v>7523</v>
      </c>
      <c r="I27" s="197"/>
      <c r="J27" s="197"/>
      <c r="K27" s="197">
        <v>7521</v>
      </c>
      <c r="L27" s="197"/>
      <c r="M27" s="197"/>
      <c r="N27" s="477">
        <v>6547</v>
      </c>
    </row>
    <row r="28" spans="1:14" s="8" customFormat="1" ht="19.5" thickBot="1" x14ac:dyDescent="0.35">
      <c r="A28" s="224" t="s">
        <v>283</v>
      </c>
      <c r="B28" s="224"/>
      <c r="C28" s="478"/>
      <c r="D28" s="199">
        <v>-12323.05</v>
      </c>
      <c r="E28" s="198">
        <v>34702.910000000003</v>
      </c>
      <c r="F28" s="199">
        <v>13005.01</v>
      </c>
      <c r="G28" s="198"/>
      <c r="H28" s="199">
        <v>38391.519999999997</v>
      </c>
      <c r="I28" s="198"/>
      <c r="J28" s="199"/>
      <c r="K28" s="198">
        <v>37610.89</v>
      </c>
      <c r="L28" s="199"/>
      <c r="M28" s="198"/>
      <c r="N28" s="199">
        <v>33047.21</v>
      </c>
    </row>
    <row r="29" spans="1:14" x14ac:dyDescent="0.25">
      <c r="A29" s="190" t="s">
        <v>284</v>
      </c>
      <c r="B29" s="190"/>
      <c r="C29" s="480"/>
      <c r="D29" s="201"/>
      <c r="E29" s="200"/>
      <c r="F29" s="201"/>
      <c r="G29" s="200"/>
      <c r="H29" s="201"/>
      <c r="I29" s="200"/>
      <c r="J29" s="201"/>
      <c r="K29" s="200"/>
      <c r="L29" s="201"/>
      <c r="M29" s="200"/>
      <c r="N29" s="201"/>
    </row>
    <row r="30" spans="1:14" x14ac:dyDescent="0.25">
      <c r="A30" s="190"/>
      <c r="B30" s="190"/>
      <c r="C30" s="202"/>
      <c r="D30" s="203"/>
      <c r="E30" s="202"/>
      <c r="F30" s="203"/>
      <c r="G30" s="202"/>
      <c r="H30" s="203"/>
      <c r="I30" s="202"/>
      <c r="J30" s="203"/>
      <c r="K30" s="202"/>
      <c r="L30" s="203"/>
      <c r="M30" s="202"/>
      <c r="N30" s="481"/>
    </row>
    <row r="31" spans="1:14" x14ac:dyDescent="0.25">
      <c r="A31" s="225" t="s">
        <v>285</v>
      </c>
      <c r="B31" s="225"/>
      <c r="C31" s="204"/>
      <c r="D31" s="205"/>
      <c r="E31" s="204"/>
      <c r="F31" s="205"/>
      <c r="G31" s="204"/>
      <c r="H31" s="205"/>
      <c r="I31" s="204"/>
      <c r="J31" s="205"/>
      <c r="K31" s="204"/>
      <c r="L31" s="205"/>
      <c r="M31" s="204"/>
      <c r="N31" s="205"/>
    </row>
    <row r="32" spans="1:14" s="191" customFormat="1" ht="15.75" thickBot="1" x14ac:dyDescent="0.3">
      <c r="A32" s="226" t="s">
        <v>286</v>
      </c>
      <c r="B32" s="226"/>
      <c r="C32" s="206"/>
      <c r="D32" s="206"/>
      <c r="E32" s="206"/>
      <c r="F32" s="206"/>
      <c r="G32" s="206"/>
      <c r="H32" s="206"/>
      <c r="I32" s="206"/>
      <c r="J32" s="206"/>
      <c r="K32" s="206"/>
      <c r="L32" s="206"/>
      <c r="M32" s="206"/>
      <c r="N32" s="206"/>
    </row>
    <row r="33" spans="1:14" ht="15.75" thickBot="1" x14ac:dyDescent="0.3">
      <c r="C33" s="207"/>
      <c r="N33" s="482"/>
    </row>
    <row r="34" spans="1:14" ht="24.75" thickTop="1" thickBot="1" x14ac:dyDescent="0.4">
      <c r="C34" s="208" t="s">
        <v>481</v>
      </c>
      <c r="E34" s="208" t="s">
        <v>482</v>
      </c>
      <c r="G34" s="208"/>
      <c r="J34" s="484">
        <v>4.9758669514589862</v>
      </c>
      <c r="K34" s="209" t="s">
        <v>267</v>
      </c>
      <c r="L34" s="8">
        <v>29027</v>
      </c>
      <c r="M34" t="s">
        <v>268</v>
      </c>
      <c r="N34" s="473"/>
    </row>
    <row r="35" spans="1:14" ht="20.25" thickTop="1" thickBot="1" x14ac:dyDescent="0.35">
      <c r="C35" s="210"/>
      <c r="D35" s="210"/>
      <c r="E35" s="210"/>
      <c r="F35" s="210"/>
      <c r="G35" s="210"/>
      <c r="H35" s="210"/>
      <c r="I35" s="210"/>
      <c r="J35" s="211"/>
      <c r="K35" s="210"/>
      <c r="L35" s="486">
        <v>29267</v>
      </c>
      <c r="M35" s="210" t="s">
        <v>269</v>
      </c>
      <c r="N35" s="485"/>
    </row>
    <row r="36" spans="1:14" ht="21.75" thickBot="1" x14ac:dyDescent="0.4">
      <c r="J36" s="489" t="s">
        <v>599</v>
      </c>
      <c r="K36" s="490"/>
      <c r="L36" s="488">
        <v>144434.49</v>
      </c>
    </row>
    <row r="37" spans="1:14" ht="27.75" thickTop="1" thickBot="1" x14ac:dyDescent="0.45">
      <c r="I37" s="491" t="s">
        <v>483</v>
      </c>
      <c r="J37" s="492">
        <v>4.9800000000000004</v>
      </c>
      <c r="K37" s="493" t="s">
        <v>484</v>
      </c>
    </row>
    <row r="38" spans="1:14" ht="15.75" thickTop="1" x14ac:dyDescent="0.25"/>
    <row r="39" spans="1:14" ht="33.75" x14ac:dyDescent="0.5">
      <c r="A39" s="494" t="s">
        <v>485</v>
      </c>
      <c r="C39" s="297">
        <v>44867</v>
      </c>
      <c r="D39" s="297">
        <v>44896</v>
      </c>
      <c r="E39" s="297">
        <v>44928</v>
      </c>
      <c r="F39" s="297">
        <v>44958</v>
      </c>
      <c r="G39" s="297">
        <v>44986</v>
      </c>
      <c r="H39" s="297">
        <v>45017</v>
      </c>
      <c r="I39" s="297">
        <v>45055</v>
      </c>
      <c r="J39" s="297">
        <v>45078</v>
      </c>
      <c r="K39" s="297">
        <v>45108</v>
      </c>
      <c r="L39" s="297">
        <v>45139</v>
      </c>
      <c r="M39" s="297">
        <v>45170</v>
      </c>
      <c r="N39" s="297">
        <v>45201</v>
      </c>
    </row>
    <row r="40" spans="1:14" ht="30" x14ac:dyDescent="0.25">
      <c r="A40" s="221" t="s">
        <v>281</v>
      </c>
      <c r="B40" s="222"/>
      <c r="E40" s="227">
        <v>33827</v>
      </c>
      <c r="H40" s="227">
        <v>34209</v>
      </c>
      <c r="K40" s="227">
        <v>34779</v>
      </c>
      <c r="N40" s="227">
        <v>35582</v>
      </c>
    </row>
    <row r="41" spans="1:14" x14ac:dyDescent="0.25">
      <c r="A41" s="190"/>
      <c r="B41" s="190"/>
      <c r="E41" s="227"/>
      <c r="H41" s="227"/>
      <c r="K41" s="227"/>
      <c r="N41" s="227"/>
    </row>
    <row r="42" spans="1:14" x14ac:dyDescent="0.25">
      <c r="A42" s="223" t="s">
        <v>595</v>
      </c>
      <c r="B42" s="223"/>
      <c r="E42" s="229">
        <v>386</v>
      </c>
      <c r="H42" s="229">
        <v>387</v>
      </c>
      <c r="K42" s="229">
        <v>460</v>
      </c>
      <c r="N42" s="229">
        <v>861</v>
      </c>
    </row>
    <row r="43" spans="1:14" x14ac:dyDescent="0.25">
      <c r="A43" s="190"/>
      <c r="B43" s="190"/>
      <c r="E43" s="230"/>
      <c r="H43" s="230"/>
      <c r="K43" s="230"/>
      <c r="N43" s="230"/>
    </row>
    <row r="44" spans="1:14" ht="15.75" thickBot="1" x14ac:dyDescent="0.3">
      <c r="A44" s="190" t="s">
        <v>282</v>
      </c>
      <c r="B44" s="190"/>
      <c r="E44" s="231">
        <v>367</v>
      </c>
      <c r="H44" s="231">
        <v>382</v>
      </c>
      <c r="K44" s="231">
        <v>570</v>
      </c>
      <c r="N44" s="231">
        <v>803</v>
      </c>
    </row>
    <row r="45" spans="1:14" ht="19.5" thickBot="1" x14ac:dyDescent="0.35">
      <c r="A45" s="224" t="s">
        <v>283</v>
      </c>
      <c r="B45" s="224"/>
      <c r="E45" s="479">
        <v>1761.35</v>
      </c>
      <c r="H45" s="479">
        <v>1927.8</v>
      </c>
      <c r="K45" s="479">
        <v>2960.98</v>
      </c>
      <c r="N45" s="479">
        <v>4170.66</v>
      </c>
    </row>
    <row r="46" spans="1:14" x14ac:dyDescent="0.25">
      <c r="A46" s="190" t="s">
        <v>284</v>
      </c>
      <c r="B46" s="190"/>
      <c r="E46" s="232"/>
      <c r="H46" s="232"/>
      <c r="K46" s="232"/>
      <c r="N46" s="232">
        <v>5.1938480697384808</v>
      </c>
    </row>
    <row r="47" spans="1:14" x14ac:dyDescent="0.25">
      <c r="A47" s="190"/>
      <c r="B47" s="190"/>
      <c r="E47" s="495"/>
      <c r="H47" s="495"/>
      <c r="K47" s="495"/>
      <c r="N47" s="495"/>
    </row>
    <row r="48" spans="1:14" x14ac:dyDescent="0.25">
      <c r="A48" s="225" t="s">
        <v>285</v>
      </c>
      <c r="B48" s="225"/>
      <c r="E48" s="233"/>
      <c r="H48" s="233"/>
      <c r="K48" s="233"/>
      <c r="N48" s="233"/>
    </row>
    <row r="49" spans="1:14" ht="15.75" thickBot="1" x14ac:dyDescent="0.3">
      <c r="A49" s="226" t="s">
        <v>286</v>
      </c>
      <c r="B49" s="226"/>
      <c r="E49" s="234"/>
      <c r="H49" s="234"/>
      <c r="K49" s="234"/>
      <c r="N49" s="234"/>
    </row>
    <row r="50" spans="1:14" x14ac:dyDescent="0.25">
      <c r="N50" s="236"/>
    </row>
    <row r="51" spans="1:14" ht="24" thickBot="1" x14ac:dyDescent="0.4">
      <c r="C51" s="496" t="s">
        <v>485</v>
      </c>
      <c r="E51" s="743" t="s">
        <v>598</v>
      </c>
      <c r="F51" s="14"/>
      <c r="G51" s="14"/>
      <c r="H51" s="14"/>
      <c r="I51" s="14"/>
      <c r="J51" s="497">
        <v>5.0993355325164931</v>
      </c>
      <c r="K51" s="209" t="s">
        <v>267</v>
      </c>
      <c r="L51" s="8">
        <v>2122</v>
      </c>
      <c r="M51" t="s">
        <v>268</v>
      </c>
      <c r="N51" s="236"/>
    </row>
    <row r="52" spans="1:14" ht="24.75" thickTop="1" thickBot="1" x14ac:dyDescent="0.4">
      <c r="C52" s="219"/>
      <c r="D52" s="210"/>
      <c r="E52" s="208" t="s">
        <v>482</v>
      </c>
      <c r="F52" s="210"/>
      <c r="G52" s="210"/>
      <c r="H52" s="210"/>
      <c r="I52" s="210"/>
      <c r="J52" s="483">
        <v>5.167521489971346</v>
      </c>
      <c r="K52" s="210"/>
      <c r="L52" s="486">
        <v>2094</v>
      </c>
      <c r="M52" s="210" t="s">
        <v>269</v>
      </c>
      <c r="N52" s="237"/>
    </row>
    <row r="53" spans="1:14" ht="21.75" thickBot="1" x14ac:dyDescent="0.4">
      <c r="J53" s="498" t="s">
        <v>599</v>
      </c>
      <c r="K53" s="295"/>
      <c r="L53" s="499">
        <v>10820.789999999999</v>
      </c>
    </row>
    <row r="54" spans="1:14" ht="29.25" thickBot="1" x14ac:dyDescent="0.5">
      <c r="G54" s="500" t="s">
        <v>486</v>
      </c>
      <c r="H54" s="163"/>
      <c r="I54" s="163"/>
      <c r="J54" s="163"/>
      <c r="K54" s="163"/>
      <c r="L54" s="487">
        <v>2094</v>
      </c>
      <c r="M54" s="164" t="s">
        <v>431</v>
      </c>
    </row>
    <row r="55" spans="1:14" ht="27" thickBot="1" x14ac:dyDescent="0.45">
      <c r="I55" s="501" t="s">
        <v>483</v>
      </c>
      <c r="J55" s="502">
        <v>5.17</v>
      </c>
      <c r="K55" s="503" t="s">
        <v>484</v>
      </c>
    </row>
    <row r="56" spans="1:14" ht="15.75" thickTop="1" x14ac:dyDescent="0.25"/>
  </sheetData>
  <pageMargins left="0.70866141732283472" right="0.70866141732283472" top="0.74803149606299213" bottom="0.74803149606299213" header="0.31496062992125984" footer="0.31496062992125984"/>
  <pageSetup paperSize="9"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3FB21-F391-4FB5-84B8-A2BF7CB5DCBD}">
  <sheetPr>
    <tabColor rgb="FFFFC000"/>
    <pageSetUpPr fitToPage="1"/>
  </sheetPr>
  <dimension ref="A1:AB67"/>
  <sheetViews>
    <sheetView zoomScale="75" zoomScaleNormal="75" zoomScaleSheetLayoutView="75" workbookViewId="0">
      <selection activeCell="J35" sqref="J35"/>
    </sheetView>
  </sheetViews>
  <sheetFormatPr baseColWidth="10" defaultRowHeight="12.75" x14ac:dyDescent="0.2"/>
  <cols>
    <col min="1" max="1" width="30.28515625" style="18" customWidth="1"/>
    <col min="2" max="2" width="32.42578125" style="17" customWidth="1"/>
    <col min="3" max="3" width="15.5703125" style="17" customWidth="1"/>
    <col min="4" max="4" width="6.85546875" style="17" customWidth="1"/>
    <col min="5" max="5" width="11.5703125" style="17"/>
    <col min="6" max="6" width="26.5703125" style="17" customWidth="1"/>
    <col min="7" max="7" width="24.28515625" style="17" customWidth="1"/>
    <col min="8" max="8" width="21.5703125" style="17" customWidth="1"/>
    <col min="9" max="9" width="20.5703125" style="17" customWidth="1"/>
    <col min="10" max="10" width="24.85546875" style="17" customWidth="1"/>
    <col min="11" max="11" width="18.7109375" style="17" customWidth="1"/>
    <col min="12" max="12" width="22" style="17" customWidth="1"/>
    <col min="13" max="13" width="16.28515625" style="17" customWidth="1"/>
    <col min="14" max="14" width="14.85546875" style="17" customWidth="1"/>
    <col min="15" max="15" width="25.5703125" style="17" customWidth="1"/>
    <col min="16" max="16" width="26.7109375" style="17" customWidth="1"/>
    <col min="17" max="17" width="22.28515625" style="17" customWidth="1"/>
    <col min="18" max="18" width="18.85546875" style="17" customWidth="1"/>
    <col min="19" max="19" width="20.42578125" style="17" customWidth="1"/>
    <col min="20" max="20" width="18.7109375" style="17" customWidth="1"/>
    <col min="21" max="21" width="21.28515625" style="17" customWidth="1"/>
    <col min="22" max="22" width="17.7109375" style="17" bestFit="1" customWidth="1"/>
    <col min="23" max="23" width="28.85546875" style="17" customWidth="1"/>
    <col min="24" max="256" width="11.5703125" style="17"/>
    <col min="257" max="257" width="27" style="17" customWidth="1"/>
    <col min="258" max="258" width="32.42578125" style="17" customWidth="1"/>
    <col min="259" max="259" width="15.5703125" style="17" customWidth="1"/>
    <col min="260" max="260" width="7.28515625" style="17" customWidth="1"/>
    <col min="261" max="261" width="11.5703125" style="17"/>
    <col min="262" max="262" width="20.140625" style="17" customWidth="1"/>
    <col min="263" max="263" width="22" style="17" customWidth="1"/>
    <col min="264" max="264" width="12.85546875" style="17" customWidth="1"/>
    <col min="265" max="265" width="17.5703125" style="17" customWidth="1"/>
    <col min="266" max="267" width="19.42578125" style="17" customWidth="1"/>
    <col min="268" max="269" width="16.28515625" style="17" customWidth="1"/>
    <col min="270" max="270" width="11.5703125" style="17"/>
    <col min="271" max="271" width="24.28515625" style="17" customWidth="1"/>
    <col min="272" max="272" width="14.28515625" style="17" customWidth="1"/>
    <col min="273" max="274" width="11.5703125" style="17" bestFit="1" customWidth="1"/>
    <col min="275" max="275" width="12.7109375" style="17" bestFit="1" customWidth="1"/>
    <col min="276" max="512" width="11.5703125" style="17"/>
    <col min="513" max="513" width="27" style="17" customWidth="1"/>
    <col min="514" max="514" width="32.42578125" style="17" customWidth="1"/>
    <col min="515" max="515" width="15.5703125" style="17" customWidth="1"/>
    <col min="516" max="516" width="7.28515625" style="17" customWidth="1"/>
    <col min="517" max="517" width="11.5703125" style="17"/>
    <col min="518" max="518" width="20.140625" style="17" customWidth="1"/>
    <col min="519" max="519" width="22" style="17" customWidth="1"/>
    <col min="520" max="520" width="12.85546875" style="17" customWidth="1"/>
    <col min="521" max="521" width="17.5703125" style="17" customWidth="1"/>
    <col min="522" max="523" width="19.42578125" style="17" customWidth="1"/>
    <col min="524" max="525" width="16.28515625" style="17" customWidth="1"/>
    <col min="526" max="526" width="11.5703125" style="17"/>
    <col min="527" max="527" width="24.28515625" style="17" customWidth="1"/>
    <col min="528" max="528" width="14.28515625" style="17" customWidth="1"/>
    <col min="529" max="530" width="11.5703125" style="17" bestFit="1" customWidth="1"/>
    <col min="531" max="531" width="12.7109375" style="17" bestFit="1" customWidth="1"/>
    <col min="532" max="768" width="11.5703125" style="17"/>
    <col min="769" max="769" width="27" style="17" customWidth="1"/>
    <col min="770" max="770" width="32.42578125" style="17" customWidth="1"/>
    <col min="771" max="771" width="15.5703125" style="17" customWidth="1"/>
    <col min="772" max="772" width="7.28515625" style="17" customWidth="1"/>
    <col min="773" max="773" width="11.5703125" style="17"/>
    <col min="774" max="774" width="20.140625" style="17" customWidth="1"/>
    <col min="775" max="775" width="22" style="17" customWidth="1"/>
    <col min="776" max="776" width="12.85546875" style="17" customWidth="1"/>
    <col min="777" max="777" width="17.5703125" style="17" customWidth="1"/>
    <col min="778" max="779" width="19.42578125" style="17" customWidth="1"/>
    <col min="780" max="781" width="16.28515625" style="17" customWidth="1"/>
    <col min="782" max="782" width="11.5703125" style="17"/>
    <col min="783" max="783" width="24.28515625" style="17" customWidth="1"/>
    <col min="784" max="784" width="14.28515625" style="17" customWidth="1"/>
    <col min="785" max="786" width="11.5703125" style="17" bestFit="1" customWidth="1"/>
    <col min="787" max="787" width="12.7109375" style="17" bestFit="1" customWidth="1"/>
    <col min="788" max="1024" width="11.5703125" style="17"/>
    <col min="1025" max="1025" width="27" style="17" customWidth="1"/>
    <col min="1026" max="1026" width="32.42578125" style="17" customWidth="1"/>
    <col min="1027" max="1027" width="15.5703125" style="17" customWidth="1"/>
    <col min="1028" max="1028" width="7.28515625" style="17" customWidth="1"/>
    <col min="1029" max="1029" width="11.5703125" style="17"/>
    <col min="1030" max="1030" width="20.140625" style="17" customWidth="1"/>
    <col min="1031" max="1031" width="22" style="17" customWidth="1"/>
    <col min="1032" max="1032" width="12.85546875" style="17" customWidth="1"/>
    <col min="1033" max="1033" width="17.5703125" style="17" customWidth="1"/>
    <col min="1034" max="1035" width="19.42578125" style="17" customWidth="1"/>
    <col min="1036" max="1037" width="16.28515625" style="17" customWidth="1"/>
    <col min="1038" max="1038" width="11.5703125" style="17"/>
    <col min="1039" max="1039" width="24.28515625" style="17" customWidth="1"/>
    <col min="1040" max="1040" width="14.28515625" style="17" customWidth="1"/>
    <col min="1041" max="1042" width="11.5703125" style="17" bestFit="1" customWidth="1"/>
    <col min="1043" max="1043" width="12.7109375" style="17" bestFit="1" customWidth="1"/>
    <col min="1044" max="1280" width="11.5703125" style="17"/>
    <col min="1281" max="1281" width="27" style="17" customWidth="1"/>
    <col min="1282" max="1282" width="32.42578125" style="17" customWidth="1"/>
    <col min="1283" max="1283" width="15.5703125" style="17" customWidth="1"/>
    <col min="1284" max="1284" width="7.28515625" style="17" customWidth="1"/>
    <col min="1285" max="1285" width="11.5703125" style="17"/>
    <col min="1286" max="1286" width="20.140625" style="17" customWidth="1"/>
    <col min="1287" max="1287" width="22" style="17" customWidth="1"/>
    <col min="1288" max="1288" width="12.85546875" style="17" customWidth="1"/>
    <col min="1289" max="1289" width="17.5703125" style="17" customWidth="1"/>
    <col min="1290" max="1291" width="19.42578125" style="17" customWidth="1"/>
    <col min="1292" max="1293" width="16.28515625" style="17" customWidth="1"/>
    <col min="1294" max="1294" width="11.5703125" style="17"/>
    <col min="1295" max="1295" width="24.28515625" style="17" customWidth="1"/>
    <col min="1296" max="1296" width="14.28515625" style="17" customWidth="1"/>
    <col min="1297" max="1298" width="11.5703125" style="17" bestFit="1" customWidth="1"/>
    <col min="1299" max="1299" width="12.7109375" style="17" bestFit="1" customWidth="1"/>
    <col min="1300" max="1536" width="11.5703125" style="17"/>
    <col min="1537" max="1537" width="27" style="17" customWidth="1"/>
    <col min="1538" max="1538" width="32.42578125" style="17" customWidth="1"/>
    <col min="1539" max="1539" width="15.5703125" style="17" customWidth="1"/>
    <col min="1540" max="1540" width="7.28515625" style="17" customWidth="1"/>
    <col min="1541" max="1541" width="11.5703125" style="17"/>
    <col min="1542" max="1542" width="20.140625" style="17" customWidth="1"/>
    <col min="1543" max="1543" width="22" style="17" customWidth="1"/>
    <col min="1544" max="1544" width="12.85546875" style="17" customWidth="1"/>
    <col min="1545" max="1545" width="17.5703125" style="17" customWidth="1"/>
    <col min="1546" max="1547" width="19.42578125" style="17" customWidth="1"/>
    <col min="1548" max="1549" width="16.28515625" style="17" customWidth="1"/>
    <col min="1550" max="1550" width="11.5703125" style="17"/>
    <col min="1551" max="1551" width="24.28515625" style="17" customWidth="1"/>
    <col min="1552" max="1552" width="14.28515625" style="17" customWidth="1"/>
    <col min="1553" max="1554" width="11.5703125" style="17" bestFit="1" customWidth="1"/>
    <col min="1555" max="1555" width="12.7109375" style="17" bestFit="1" customWidth="1"/>
    <col min="1556" max="1792" width="11.5703125" style="17"/>
    <col min="1793" max="1793" width="27" style="17" customWidth="1"/>
    <col min="1794" max="1794" width="32.42578125" style="17" customWidth="1"/>
    <col min="1795" max="1795" width="15.5703125" style="17" customWidth="1"/>
    <col min="1796" max="1796" width="7.28515625" style="17" customWidth="1"/>
    <col min="1797" max="1797" width="11.5703125" style="17"/>
    <col min="1798" max="1798" width="20.140625" style="17" customWidth="1"/>
    <col min="1799" max="1799" width="22" style="17" customWidth="1"/>
    <col min="1800" max="1800" width="12.85546875" style="17" customWidth="1"/>
    <col min="1801" max="1801" width="17.5703125" style="17" customWidth="1"/>
    <col min="1802" max="1803" width="19.42578125" style="17" customWidth="1"/>
    <col min="1804" max="1805" width="16.28515625" style="17" customWidth="1"/>
    <col min="1806" max="1806" width="11.5703125" style="17"/>
    <col min="1807" max="1807" width="24.28515625" style="17" customWidth="1"/>
    <col min="1808" max="1808" width="14.28515625" style="17" customWidth="1"/>
    <col min="1809" max="1810" width="11.5703125" style="17" bestFit="1" customWidth="1"/>
    <col min="1811" max="1811" width="12.7109375" style="17" bestFit="1" customWidth="1"/>
    <col min="1812" max="2048" width="11.5703125" style="17"/>
    <col min="2049" max="2049" width="27" style="17" customWidth="1"/>
    <col min="2050" max="2050" width="32.42578125" style="17" customWidth="1"/>
    <col min="2051" max="2051" width="15.5703125" style="17" customWidth="1"/>
    <col min="2052" max="2052" width="7.28515625" style="17" customWidth="1"/>
    <col min="2053" max="2053" width="11.5703125" style="17"/>
    <col min="2054" max="2054" width="20.140625" style="17" customWidth="1"/>
    <col min="2055" max="2055" width="22" style="17" customWidth="1"/>
    <col min="2056" max="2056" width="12.85546875" style="17" customWidth="1"/>
    <col min="2057" max="2057" width="17.5703125" style="17" customWidth="1"/>
    <col min="2058" max="2059" width="19.42578125" style="17" customWidth="1"/>
    <col min="2060" max="2061" width="16.28515625" style="17" customWidth="1"/>
    <col min="2062" max="2062" width="11.5703125" style="17"/>
    <col min="2063" max="2063" width="24.28515625" style="17" customWidth="1"/>
    <col min="2064" max="2064" width="14.28515625" style="17" customWidth="1"/>
    <col min="2065" max="2066" width="11.5703125" style="17" bestFit="1" customWidth="1"/>
    <col min="2067" max="2067" width="12.7109375" style="17" bestFit="1" customWidth="1"/>
    <col min="2068" max="2304" width="11.5703125" style="17"/>
    <col min="2305" max="2305" width="27" style="17" customWidth="1"/>
    <col min="2306" max="2306" width="32.42578125" style="17" customWidth="1"/>
    <col min="2307" max="2307" width="15.5703125" style="17" customWidth="1"/>
    <col min="2308" max="2308" width="7.28515625" style="17" customWidth="1"/>
    <col min="2309" max="2309" width="11.5703125" style="17"/>
    <col min="2310" max="2310" width="20.140625" style="17" customWidth="1"/>
    <col min="2311" max="2311" width="22" style="17" customWidth="1"/>
    <col min="2312" max="2312" width="12.85546875" style="17" customWidth="1"/>
    <col min="2313" max="2313" width="17.5703125" style="17" customWidth="1"/>
    <col min="2314" max="2315" width="19.42578125" style="17" customWidth="1"/>
    <col min="2316" max="2317" width="16.28515625" style="17" customWidth="1"/>
    <col min="2318" max="2318" width="11.5703125" style="17"/>
    <col min="2319" max="2319" width="24.28515625" style="17" customWidth="1"/>
    <col min="2320" max="2320" width="14.28515625" style="17" customWidth="1"/>
    <col min="2321" max="2322" width="11.5703125" style="17" bestFit="1" customWidth="1"/>
    <col min="2323" max="2323" width="12.7109375" style="17" bestFit="1" customWidth="1"/>
    <col min="2324" max="2560" width="11.5703125" style="17"/>
    <col min="2561" max="2561" width="27" style="17" customWidth="1"/>
    <col min="2562" max="2562" width="32.42578125" style="17" customWidth="1"/>
    <col min="2563" max="2563" width="15.5703125" style="17" customWidth="1"/>
    <col min="2564" max="2564" width="7.28515625" style="17" customWidth="1"/>
    <col min="2565" max="2565" width="11.5703125" style="17"/>
    <col min="2566" max="2566" width="20.140625" style="17" customWidth="1"/>
    <col min="2567" max="2567" width="22" style="17" customWidth="1"/>
    <col min="2568" max="2568" width="12.85546875" style="17" customWidth="1"/>
    <col min="2569" max="2569" width="17.5703125" style="17" customWidth="1"/>
    <col min="2570" max="2571" width="19.42578125" style="17" customWidth="1"/>
    <col min="2572" max="2573" width="16.28515625" style="17" customWidth="1"/>
    <col min="2574" max="2574" width="11.5703125" style="17"/>
    <col min="2575" max="2575" width="24.28515625" style="17" customWidth="1"/>
    <col min="2576" max="2576" width="14.28515625" style="17" customWidth="1"/>
    <col min="2577" max="2578" width="11.5703125" style="17" bestFit="1" customWidth="1"/>
    <col min="2579" max="2579" width="12.7109375" style="17" bestFit="1" customWidth="1"/>
    <col min="2580" max="2816" width="11.5703125" style="17"/>
    <col min="2817" max="2817" width="27" style="17" customWidth="1"/>
    <col min="2818" max="2818" width="32.42578125" style="17" customWidth="1"/>
    <col min="2819" max="2819" width="15.5703125" style="17" customWidth="1"/>
    <col min="2820" max="2820" width="7.28515625" style="17" customWidth="1"/>
    <col min="2821" max="2821" width="11.5703125" style="17"/>
    <col min="2822" max="2822" width="20.140625" style="17" customWidth="1"/>
    <col min="2823" max="2823" width="22" style="17" customWidth="1"/>
    <col min="2824" max="2824" width="12.85546875" style="17" customWidth="1"/>
    <col min="2825" max="2825" width="17.5703125" style="17" customWidth="1"/>
    <col min="2826" max="2827" width="19.42578125" style="17" customWidth="1"/>
    <col min="2828" max="2829" width="16.28515625" style="17" customWidth="1"/>
    <col min="2830" max="2830" width="11.5703125" style="17"/>
    <col min="2831" max="2831" width="24.28515625" style="17" customWidth="1"/>
    <col min="2832" max="2832" width="14.28515625" style="17" customWidth="1"/>
    <col min="2833" max="2834" width="11.5703125" style="17" bestFit="1" customWidth="1"/>
    <col min="2835" max="2835" width="12.7109375" style="17" bestFit="1" customWidth="1"/>
    <col min="2836" max="3072" width="11.5703125" style="17"/>
    <col min="3073" max="3073" width="27" style="17" customWidth="1"/>
    <col min="3074" max="3074" width="32.42578125" style="17" customWidth="1"/>
    <col min="3075" max="3075" width="15.5703125" style="17" customWidth="1"/>
    <col min="3076" max="3076" width="7.28515625" style="17" customWidth="1"/>
    <col min="3077" max="3077" width="11.5703125" style="17"/>
    <col min="3078" max="3078" width="20.140625" style="17" customWidth="1"/>
    <col min="3079" max="3079" width="22" style="17" customWidth="1"/>
    <col min="3080" max="3080" width="12.85546875" style="17" customWidth="1"/>
    <col min="3081" max="3081" width="17.5703125" style="17" customWidth="1"/>
    <col min="3082" max="3083" width="19.42578125" style="17" customWidth="1"/>
    <col min="3084" max="3085" width="16.28515625" style="17" customWidth="1"/>
    <col min="3086" max="3086" width="11.5703125" style="17"/>
    <col min="3087" max="3087" width="24.28515625" style="17" customWidth="1"/>
    <col min="3088" max="3088" width="14.28515625" style="17" customWidth="1"/>
    <col min="3089" max="3090" width="11.5703125" style="17" bestFit="1" customWidth="1"/>
    <col min="3091" max="3091" width="12.7109375" style="17" bestFit="1" customWidth="1"/>
    <col min="3092" max="3328" width="11.5703125" style="17"/>
    <col min="3329" max="3329" width="27" style="17" customWidth="1"/>
    <col min="3330" max="3330" width="32.42578125" style="17" customWidth="1"/>
    <col min="3331" max="3331" width="15.5703125" style="17" customWidth="1"/>
    <col min="3332" max="3332" width="7.28515625" style="17" customWidth="1"/>
    <col min="3333" max="3333" width="11.5703125" style="17"/>
    <col min="3334" max="3334" width="20.140625" style="17" customWidth="1"/>
    <col min="3335" max="3335" width="22" style="17" customWidth="1"/>
    <col min="3336" max="3336" width="12.85546875" style="17" customWidth="1"/>
    <col min="3337" max="3337" width="17.5703125" style="17" customWidth="1"/>
    <col min="3338" max="3339" width="19.42578125" style="17" customWidth="1"/>
    <col min="3340" max="3341" width="16.28515625" style="17" customWidth="1"/>
    <col min="3342" max="3342" width="11.5703125" style="17"/>
    <col min="3343" max="3343" width="24.28515625" style="17" customWidth="1"/>
    <col min="3344" max="3344" width="14.28515625" style="17" customWidth="1"/>
    <col min="3345" max="3346" width="11.5703125" style="17" bestFit="1" customWidth="1"/>
    <col min="3347" max="3347" width="12.7109375" style="17" bestFit="1" customWidth="1"/>
    <col min="3348" max="3584" width="11.5703125" style="17"/>
    <col min="3585" max="3585" width="27" style="17" customWidth="1"/>
    <col min="3586" max="3586" width="32.42578125" style="17" customWidth="1"/>
    <col min="3587" max="3587" width="15.5703125" style="17" customWidth="1"/>
    <col min="3588" max="3588" width="7.28515625" style="17" customWidth="1"/>
    <col min="3589" max="3589" width="11.5703125" style="17"/>
    <col min="3590" max="3590" width="20.140625" style="17" customWidth="1"/>
    <col min="3591" max="3591" width="22" style="17" customWidth="1"/>
    <col min="3592" max="3592" width="12.85546875" style="17" customWidth="1"/>
    <col min="3593" max="3593" width="17.5703125" style="17" customWidth="1"/>
    <col min="3594" max="3595" width="19.42578125" style="17" customWidth="1"/>
    <col min="3596" max="3597" width="16.28515625" style="17" customWidth="1"/>
    <col min="3598" max="3598" width="11.5703125" style="17"/>
    <col min="3599" max="3599" width="24.28515625" style="17" customWidth="1"/>
    <col min="3600" max="3600" width="14.28515625" style="17" customWidth="1"/>
    <col min="3601" max="3602" width="11.5703125" style="17" bestFit="1" customWidth="1"/>
    <col min="3603" max="3603" width="12.7109375" style="17" bestFit="1" customWidth="1"/>
    <col min="3604" max="3840" width="11.5703125" style="17"/>
    <col min="3841" max="3841" width="27" style="17" customWidth="1"/>
    <col min="3842" max="3842" width="32.42578125" style="17" customWidth="1"/>
    <col min="3843" max="3843" width="15.5703125" style="17" customWidth="1"/>
    <col min="3844" max="3844" width="7.28515625" style="17" customWidth="1"/>
    <col min="3845" max="3845" width="11.5703125" style="17"/>
    <col min="3846" max="3846" width="20.140625" style="17" customWidth="1"/>
    <col min="3847" max="3847" width="22" style="17" customWidth="1"/>
    <col min="3848" max="3848" width="12.85546875" style="17" customWidth="1"/>
    <col min="3849" max="3849" width="17.5703125" style="17" customWidth="1"/>
    <col min="3850" max="3851" width="19.42578125" style="17" customWidth="1"/>
    <col min="3852" max="3853" width="16.28515625" style="17" customWidth="1"/>
    <col min="3854" max="3854" width="11.5703125" style="17"/>
    <col min="3855" max="3855" width="24.28515625" style="17" customWidth="1"/>
    <col min="3856" max="3856" width="14.28515625" style="17" customWidth="1"/>
    <col min="3857" max="3858" width="11.5703125" style="17" bestFit="1" customWidth="1"/>
    <col min="3859" max="3859" width="12.7109375" style="17" bestFit="1" customWidth="1"/>
    <col min="3860" max="4096" width="11.5703125" style="17"/>
    <col min="4097" max="4097" width="27" style="17" customWidth="1"/>
    <col min="4098" max="4098" width="32.42578125" style="17" customWidth="1"/>
    <col min="4099" max="4099" width="15.5703125" style="17" customWidth="1"/>
    <col min="4100" max="4100" width="7.28515625" style="17" customWidth="1"/>
    <col min="4101" max="4101" width="11.5703125" style="17"/>
    <col min="4102" max="4102" width="20.140625" style="17" customWidth="1"/>
    <col min="4103" max="4103" width="22" style="17" customWidth="1"/>
    <col min="4104" max="4104" width="12.85546875" style="17" customWidth="1"/>
    <col min="4105" max="4105" width="17.5703125" style="17" customWidth="1"/>
    <col min="4106" max="4107" width="19.42578125" style="17" customWidth="1"/>
    <col min="4108" max="4109" width="16.28515625" style="17" customWidth="1"/>
    <col min="4110" max="4110" width="11.5703125" style="17"/>
    <col min="4111" max="4111" width="24.28515625" style="17" customWidth="1"/>
    <col min="4112" max="4112" width="14.28515625" style="17" customWidth="1"/>
    <col min="4113" max="4114" width="11.5703125" style="17" bestFit="1" customWidth="1"/>
    <col min="4115" max="4115" width="12.7109375" style="17" bestFit="1" customWidth="1"/>
    <col min="4116" max="4352" width="11.5703125" style="17"/>
    <col min="4353" max="4353" width="27" style="17" customWidth="1"/>
    <col min="4354" max="4354" width="32.42578125" style="17" customWidth="1"/>
    <col min="4355" max="4355" width="15.5703125" style="17" customWidth="1"/>
    <col min="4356" max="4356" width="7.28515625" style="17" customWidth="1"/>
    <col min="4357" max="4357" width="11.5703125" style="17"/>
    <col min="4358" max="4358" width="20.140625" style="17" customWidth="1"/>
    <col min="4359" max="4359" width="22" style="17" customWidth="1"/>
    <col min="4360" max="4360" width="12.85546875" style="17" customWidth="1"/>
    <col min="4361" max="4361" width="17.5703125" style="17" customWidth="1"/>
    <col min="4362" max="4363" width="19.42578125" style="17" customWidth="1"/>
    <col min="4364" max="4365" width="16.28515625" style="17" customWidth="1"/>
    <col min="4366" max="4366" width="11.5703125" style="17"/>
    <col min="4367" max="4367" width="24.28515625" style="17" customWidth="1"/>
    <col min="4368" max="4368" width="14.28515625" style="17" customWidth="1"/>
    <col min="4369" max="4370" width="11.5703125" style="17" bestFit="1" customWidth="1"/>
    <col min="4371" max="4371" width="12.7109375" style="17" bestFit="1" customWidth="1"/>
    <col min="4372" max="4608" width="11.5703125" style="17"/>
    <col min="4609" max="4609" width="27" style="17" customWidth="1"/>
    <col min="4610" max="4610" width="32.42578125" style="17" customWidth="1"/>
    <col min="4611" max="4611" width="15.5703125" style="17" customWidth="1"/>
    <col min="4612" max="4612" width="7.28515625" style="17" customWidth="1"/>
    <col min="4613" max="4613" width="11.5703125" style="17"/>
    <col min="4614" max="4614" width="20.140625" style="17" customWidth="1"/>
    <col min="4615" max="4615" width="22" style="17" customWidth="1"/>
    <col min="4616" max="4616" width="12.85546875" style="17" customWidth="1"/>
    <col min="4617" max="4617" width="17.5703125" style="17" customWidth="1"/>
    <col min="4618" max="4619" width="19.42578125" style="17" customWidth="1"/>
    <col min="4620" max="4621" width="16.28515625" style="17" customWidth="1"/>
    <col min="4622" max="4622" width="11.5703125" style="17"/>
    <col min="4623" max="4623" width="24.28515625" style="17" customWidth="1"/>
    <col min="4624" max="4624" width="14.28515625" style="17" customWidth="1"/>
    <col min="4625" max="4626" width="11.5703125" style="17" bestFit="1" customWidth="1"/>
    <col min="4627" max="4627" width="12.7109375" style="17" bestFit="1" customWidth="1"/>
    <col min="4628" max="4864" width="11.5703125" style="17"/>
    <col min="4865" max="4865" width="27" style="17" customWidth="1"/>
    <col min="4866" max="4866" width="32.42578125" style="17" customWidth="1"/>
    <col min="4867" max="4867" width="15.5703125" style="17" customWidth="1"/>
    <col min="4868" max="4868" width="7.28515625" style="17" customWidth="1"/>
    <col min="4869" max="4869" width="11.5703125" style="17"/>
    <col min="4870" max="4870" width="20.140625" style="17" customWidth="1"/>
    <col min="4871" max="4871" width="22" style="17" customWidth="1"/>
    <col min="4872" max="4872" width="12.85546875" style="17" customWidth="1"/>
    <col min="4873" max="4873" width="17.5703125" style="17" customWidth="1"/>
    <col min="4874" max="4875" width="19.42578125" style="17" customWidth="1"/>
    <col min="4876" max="4877" width="16.28515625" style="17" customWidth="1"/>
    <col min="4878" max="4878" width="11.5703125" style="17"/>
    <col min="4879" max="4879" width="24.28515625" style="17" customWidth="1"/>
    <col min="4880" max="4880" width="14.28515625" style="17" customWidth="1"/>
    <col min="4881" max="4882" width="11.5703125" style="17" bestFit="1" customWidth="1"/>
    <col min="4883" max="4883" width="12.7109375" style="17" bestFit="1" customWidth="1"/>
    <col min="4884" max="5120" width="11.5703125" style="17"/>
    <col min="5121" max="5121" width="27" style="17" customWidth="1"/>
    <col min="5122" max="5122" width="32.42578125" style="17" customWidth="1"/>
    <col min="5123" max="5123" width="15.5703125" style="17" customWidth="1"/>
    <col min="5124" max="5124" width="7.28515625" style="17" customWidth="1"/>
    <col min="5125" max="5125" width="11.5703125" style="17"/>
    <col min="5126" max="5126" width="20.140625" style="17" customWidth="1"/>
    <col min="5127" max="5127" width="22" style="17" customWidth="1"/>
    <col min="5128" max="5128" width="12.85546875" style="17" customWidth="1"/>
    <col min="5129" max="5129" width="17.5703125" style="17" customWidth="1"/>
    <col min="5130" max="5131" width="19.42578125" style="17" customWidth="1"/>
    <col min="5132" max="5133" width="16.28515625" style="17" customWidth="1"/>
    <col min="5134" max="5134" width="11.5703125" style="17"/>
    <col min="5135" max="5135" width="24.28515625" style="17" customWidth="1"/>
    <col min="5136" max="5136" width="14.28515625" style="17" customWidth="1"/>
    <col min="5137" max="5138" width="11.5703125" style="17" bestFit="1" customWidth="1"/>
    <col min="5139" max="5139" width="12.7109375" style="17" bestFit="1" customWidth="1"/>
    <col min="5140" max="5376" width="11.5703125" style="17"/>
    <col min="5377" max="5377" width="27" style="17" customWidth="1"/>
    <col min="5378" max="5378" width="32.42578125" style="17" customWidth="1"/>
    <col min="5379" max="5379" width="15.5703125" style="17" customWidth="1"/>
    <col min="5380" max="5380" width="7.28515625" style="17" customWidth="1"/>
    <col min="5381" max="5381" width="11.5703125" style="17"/>
    <col min="5382" max="5382" width="20.140625" style="17" customWidth="1"/>
    <col min="5383" max="5383" width="22" style="17" customWidth="1"/>
    <col min="5384" max="5384" width="12.85546875" style="17" customWidth="1"/>
    <col min="5385" max="5385" width="17.5703125" style="17" customWidth="1"/>
    <col min="5386" max="5387" width="19.42578125" style="17" customWidth="1"/>
    <col min="5388" max="5389" width="16.28515625" style="17" customWidth="1"/>
    <col min="5390" max="5390" width="11.5703125" style="17"/>
    <col min="5391" max="5391" width="24.28515625" style="17" customWidth="1"/>
    <col min="5392" max="5392" width="14.28515625" style="17" customWidth="1"/>
    <col min="5393" max="5394" width="11.5703125" style="17" bestFit="1" customWidth="1"/>
    <col min="5395" max="5395" width="12.7109375" style="17" bestFit="1" customWidth="1"/>
    <col min="5396" max="5632" width="11.5703125" style="17"/>
    <col min="5633" max="5633" width="27" style="17" customWidth="1"/>
    <col min="5634" max="5634" width="32.42578125" style="17" customWidth="1"/>
    <col min="5635" max="5635" width="15.5703125" style="17" customWidth="1"/>
    <col min="5636" max="5636" width="7.28515625" style="17" customWidth="1"/>
    <col min="5637" max="5637" width="11.5703125" style="17"/>
    <col min="5638" max="5638" width="20.140625" style="17" customWidth="1"/>
    <col min="5639" max="5639" width="22" style="17" customWidth="1"/>
    <col min="5640" max="5640" width="12.85546875" style="17" customWidth="1"/>
    <col min="5641" max="5641" width="17.5703125" style="17" customWidth="1"/>
    <col min="5642" max="5643" width="19.42578125" style="17" customWidth="1"/>
    <col min="5644" max="5645" width="16.28515625" style="17" customWidth="1"/>
    <col min="5646" max="5646" width="11.5703125" style="17"/>
    <col min="5647" max="5647" width="24.28515625" style="17" customWidth="1"/>
    <col min="5648" max="5648" width="14.28515625" style="17" customWidth="1"/>
    <col min="5649" max="5650" width="11.5703125" style="17" bestFit="1" customWidth="1"/>
    <col min="5651" max="5651" width="12.7109375" style="17" bestFit="1" customWidth="1"/>
    <col min="5652" max="5888" width="11.5703125" style="17"/>
    <col min="5889" max="5889" width="27" style="17" customWidth="1"/>
    <col min="5890" max="5890" width="32.42578125" style="17" customWidth="1"/>
    <col min="5891" max="5891" width="15.5703125" style="17" customWidth="1"/>
    <col min="5892" max="5892" width="7.28515625" style="17" customWidth="1"/>
    <col min="5893" max="5893" width="11.5703125" style="17"/>
    <col min="5894" max="5894" width="20.140625" style="17" customWidth="1"/>
    <col min="5895" max="5895" width="22" style="17" customWidth="1"/>
    <col min="5896" max="5896" width="12.85546875" style="17" customWidth="1"/>
    <col min="5897" max="5897" width="17.5703125" style="17" customWidth="1"/>
    <col min="5898" max="5899" width="19.42578125" style="17" customWidth="1"/>
    <col min="5900" max="5901" width="16.28515625" style="17" customWidth="1"/>
    <col min="5902" max="5902" width="11.5703125" style="17"/>
    <col min="5903" max="5903" width="24.28515625" style="17" customWidth="1"/>
    <col min="5904" max="5904" width="14.28515625" style="17" customWidth="1"/>
    <col min="5905" max="5906" width="11.5703125" style="17" bestFit="1" customWidth="1"/>
    <col min="5907" max="5907" width="12.7109375" style="17" bestFit="1" customWidth="1"/>
    <col min="5908" max="6144" width="11.5703125" style="17"/>
    <col min="6145" max="6145" width="27" style="17" customWidth="1"/>
    <col min="6146" max="6146" width="32.42578125" style="17" customWidth="1"/>
    <col min="6147" max="6147" width="15.5703125" style="17" customWidth="1"/>
    <col min="6148" max="6148" width="7.28515625" style="17" customWidth="1"/>
    <col min="6149" max="6149" width="11.5703125" style="17"/>
    <col min="6150" max="6150" width="20.140625" style="17" customWidth="1"/>
    <col min="6151" max="6151" width="22" style="17" customWidth="1"/>
    <col min="6152" max="6152" width="12.85546875" style="17" customWidth="1"/>
    <col min="6153" max="6153" width="17.5703125" style="17" customWidth="1"/>
    <col min="6154" max="6155" width="19.42578125" style="17" customWidth="1"/>
    <col min="6156" max="6157" width="16.28515625" style="17" customWidth="1"/>
    <col min="6158" max="6158" width="11.5703125" style="17"/>
    <col min="6159" max="6159" width="24.28515625" style="17" customWidth="1"/>
    <col min="6160" max="6160" width="14.28515625" style="17" customWidth="1"/>
    <col min="6161" max="6162" width="11.5703125" style="17" bestFit="1" customWidth="1"/>
    <col min="6163" max="6163" width="12.7109375" style="17" bestFit="1" customWidth="1"/>
    <col min="6164" max="6400" width="11.5703125" style="17"/>
    <col min="6401" max="6401" width="27" style="17" customWidth="1"/>
    <col min="6402" max="6402" width="32.42578125" style="17" customWidth="1"/>
    <col min="6403" max="6403" width="15.5703125" style="17" customWidth="1"/>
    <col min="6404" max="6404" width="7.28515625" style="17" customWidth="1"/>
    <col min="6405" max="6405" width="11.5703125" style="17"/>
    <col min="6406" max="6406" width="20.140625" style="17" customWidth="1"/>
    <col min="6407" max="6407" width="22" style="17" customWidth="1"/>
    <col min="6408" max="6408" width="12.85546875" style="17" customWidth="1"/>
    <col min="6409" max="6409" width="17.5703125" style="17" customWidth="1"/>
    <col min="6410" max="6411" width="19.42578125" style="17" customWidth="1"/>
    <col min="6412" max="6413" width="16.28515625" style="17" customWidth="1"/>
    <col min="6414" max="6414" width="11.5703125" style="17"/>
    <col min="6415" max="6415" width="24.28515625" style="17" customWidth="1"/>
    <col min="6416" max="6416" width="14.28515625" style="17" customWidth="1"/>
    <col min="6417" max="6418" width="11.5703125" style="17" bestFit="1" customWidth="1"/>
    <col min="6419" max="6419" width="12.7109375" style="17" bestFit="1" customWidth="1"/>
    <col min="6420" max="6656" width="11.5703125" style="17"/>
    <col min="6657" max="6657" width="27" style="17" customWidth="1"/>
    <col min="6658" max="6658" width="32.42578125" style="17" customWidth="1"/>
    <col min="6659" max="6659" width="15.5703125" style="17" customWidth="1"/>
    <col min="6660" max="6660" width="7.28515625" style="17" customWidth="1"/>
    <col min="6661" max="6661" width="11.5703125" style="17"/>
    <col min="6662" max="6662" width="20.140625" style="17" customWidth="1"/>
    <col min="6663" max="6663" width="22" style="17" customWidth="1"/>
    <col min="6664" max="6664" width="12.85546875" style="17" customWidth="1"/>
    <col min="6665" max="6665" width="17.5703125" style="17" customWidth="1"/>
    <col min="6666" max="6667" width="19.42578125" style="17" customWidth="1"/>
    <col min="6668" max="6669" width="16.28515625" style="17" customWidth="1"/>
    <col min="6670" max="6670" width="11.5703125" style="17"/>
    <col min="6671" max="6671" width="24.28515625" style="17" customWidth="1"/>
    <col min="6672" max="6672" width="14.28515625" style="17" customWidth="1"/>
    <col min="6673" max="6674" width="11.5703125" style="17" bestFit="1" customWidth="1"/>
    <col min="6675" max="6675" width="12.7109375" style="17" bestFit="1" customWidth="1"/>
    <col min="6676" max="6912" width="11.5703125" style="17"/>
    <col min="6913" max="6913" width="27" style="17" customWidth="1"/>
    <col min="6914" max="6914" width="32.42578125" style="17" customWidth="1"/>
    <col min="6915" max="6915" width="15.5703125" style="17" customWidth="1"/>
    <col min="6916" max="6916" width="7.28515625" style="17" customWidth="1"/>
    <col min="6917" max="6917" width="11.5703125" style="17"/>
    <col min="6918" max="6918" width="20.140625" style="17" customWidth="1"/>
    <col min="6919" max="6919" width="22" style="17" customWidth="1"/>
    <col min="6920" max="6920" width="12.85546875" style="17" customWidth="1"/>
    <col min="6921" max="6921" width="17.5703125" style="17" customWidth="1"/>
    <col min="6922" max="6923" width="19.42578125" style="17" customWidth="1"/>
    <col min="6924" max="6925" width="16.28515625" style="17" customWidth="1"/>
    <col min="6926" max="6926" width="11.5703125" style="17"/>
    <col min="6927" max="6927" width="24.28515625" style="17" customWidth="1"/>
    <col min="6928" max="6928" width="14.28515625" style="17" customWidth="1"/>
    <col min="6929" max="6930" width="11.5703125" style="17" bestFit="1" customWidth="1"/>
    <col min="6931" max="6931" width="12.7109375" style="17" bestFit="1" customWidth="1"/>
    <col min="6932" max="7168" width="11.5703125" style="17"/>
    <col min="7169" max="7169" width="27" style="17" customWidth="1"/>
    <col min="7170" max="7170" width="32.42578125" style="17" customWidth="1"/>
    <col min="7171" max="7171" width="15.5703125" style="17" customWidth="1"/>
    <col min="7172" max="7172" width="7.28515625" style="17" customWidth="1"/>
    <col min="7173" max="7173" width="11.5703125" style="17"/>
    <col min="7174" max="7174" width="20.140625" style="17" customWidth="1"/>
    <col min="7175" max="7175" width="22" style="17" customWidth="1"/>
    <col min="7176" max="7176" width="12.85546875" style="17" customWidth="1"/>
    <col min="7177" max="7177" width="17.5703125" style="17" customWidth="1"/>
    <col min="7178" max="7179" width="19.42578125" style="17" customWidth="1"/>
    <col min="7180" max="7181" width="16.28515625" style="17" customWidth="1"/>
    <col min="7182" max="7182" width="11.5703125" style="17"/>
    <col min="7183" max="7183" width="24.28515625" style="17" customWidth="1"/>
    <col min="7184" max="7184" width="14.28515625" style="17" customWidth="1"/>
    <col min="7185" max="7186" width="11.5703125" style="17" bestFit="1" customWidth="1"/>
    <col min="7187" max="7187" width="12.7109375" style="17" bestFit="1" customWidth="1"/>
    <col min="7188" max="7424" width="11.5703125" style="17"/>
    <col min="7425" max="7425" width="27" style="17" customWidth="1"/>
    <col min="7426" max="7426" width="32.42578125" style="17" customWidth="1"/>
    <col min="7427" max="7427" width="15.5703125" style="17" customWidth="1"/>
    <col min="7428" max="7428" width="7.28515625" style="17" customWidth="1"/>
    <col min="7429" max="7429" width="11.5703125" style="17"/>
    <col min="7430" max="7430" width="20.140625" style="17" customWidth="1"/>
    <col min="7431" max="7431" width="22" style="17" customWidth="1"/>
    <col min="7432" max="7432" width="12.85546875" style="17" customWidth="1"/>
    <col min="7433" max="7433" width="17.5703125" style="17" customWidth="1"/>
    <col min="7434" max="7435" width="19.42578125" style="17" customWidth="1"/>
    <col min="7436" max="7437" width="16.28515625" style="17" customWidth="1"/>
    <col min="7438" max="7438" width="11.5703125" style="17"/>
    <col min="7439" max="7439" width="24.28515625" style="17" customWidth="1"/>
    <col min="7440" max="7440" width="14.28515625" style="17" customWidth="1"/>
    <col min="7441" max="7442" width="11.5703125" style="17" bestFit="1" customWidth="1"/>
    <col min="7443" max="7443" width="12.7109375" style="17" bestFit="1" customWidth="1"/>
    <col min="7444" max="7680" width="11.5703125" style="17"/>
    <col min="7681" max="7681" width="27" style="17" customWidth="1"/>
    <col min="7682" max="7682" width="32.42578125" style="17" customWidth="1"/>
    <col min="7683" max="7683" width="15.5703125" style="17" customWidth="1"/>
    <col min="7684" max="7684" width="7.28515625" style="17" customWidth="1"/>
    <col min="7685" max="7685" width="11.5703125" style="17"/>
    <col min="7686" max="7686" width="20.140625" style="17" customWidth="1"/>
    <col min="7687" max="7687" width="22" style="17" customWidth="1"/>
    <col min="7688" max="7688" width="12.85546875" style="17" customWidth="1"/>
    <col min="7689" max="7689" width="17.5703125" style="17" customWidth="1"/>
    <col min="7690" max="7691" width="19.42578125" style="17" customWidth="1"/>
    <col min="7692" max="7693" width="16.28515625" style="17" customWidth="1"/>
    <col min="7694" max="7694" width="11.5703125" style="17"/>
    <col min="7695" max="7695" width="24.28515625" style="17" customWidth="1"/>
    <col min="7696" max="7696" width="14.28515625" style="17" customWidth="1"/>
    <col min="7697" max="7698" width="11.5703125" style="17" bestFit="1" customWidth="1"/>
    <col min="7699" max="7699" width="12.7109375" style="17" bestFit="1" customWidth="1"/>
    <col min="7700" max="7936" width="11.5703125" style="17"/>
    <col min="7937" max="7937" width="27" style="17" customWidth="1"/>
    <col min="7938" max="7938" width="32.42578125" style="17" customWidth="1"/>
    <col min="7939" max="7939" width="15.5703125" style="17" customWidth="1"/>
    <col min="7940" max="7940" width="7.28515625" style="17" customWidth="1"/>
    <col min="7941" max="7941" width="11.5703125" style="17"/>
    <col min="7942" max="7942" width="20.140625" style="17" customWidth="1"/>
    <col min="7943" max="7943" width="22" style="17" customWidth="1"/>
    <col min="7944" max="7944" width="12.85546875" style="17" customWidth="1"/>
    <col min="7945" max="7945" width="17.5703125" style="17" customWidth="1"/>
    <col min="7946" max="7947" width="19.42578125" style="17" customWidth="1"/>
    <col min="7948" max="7949" width="16.28515625" style="17" customWidth="1"/>
    <col min="7950" max="7950" width="11.5703125" style="17"/>
    <col min="7951" max="7951" width="24.28515625" style="17" customWidth="1"/>
    <col min="7952" max="7952" width="14.28515625" style="17" customWidth="1"/>
    <col min="7953" max="7954" width="11.5703125" style="17" bestFit="1" customWidth="1"/>
    <col min="7955" max="7955" width="12.7109375" style="17" bestFit="1" customWidth="1"/>
    <col min="7956" max="8192" width="11.5703125" style="17"/>
    <col min="8193" max="8193" width="27" style="17" customWidth="1"/>
    <col min="8194" max="8194" width="32.42578125" style="17" customWidth="1"/>
    <col min="8195" max="8195" width="15.5703125" style="17" customWidth="1"/>
    <col min="8196" max="8196" width="7.28515625" style="17" customWidth="1"/>
    <col min="8197" max="8197" width="11.5703125" style="17"/>
    <col min="8198" max="8198" width="20.140625" style="17" customWidth="1"/>
    <col min="8199" max="8199" width="22" style="17" customWidth="1"/>
    <col min="8200" max="8200" width="12.85546875" style="17" customWidth="1"/>
    <col min="8201" max="8201" width="17.5703125" style="17" customWidth="1"/>
    <col min="8202" max="8203" width="19.42578125" style="17" customWidth="1"/>
    <col min="8204" max="8205" width="16.28515625" style="17" customWidth="1"/>
    <col min="8206" max="8206" width="11.5703125" style="17"/>
    <col min="8207" max="8207" width="24.28515625" style="17" customWidth="1"/>
    <col min="8208" max="8208" width="14.28515625" style="17" customWidth="1"/>
    <col min="8209" max="8210" width="11.5703125" style="17" bestFit="1" customWidth="1"/>
    <col min="8211" max="8211" width="12.7109375" style="17" bestFit="1" customWidth="1"/>
    <col min="8212" max="8448" width="11.5703125" style="17"/>
    <col min="8449" max="8449" width="27" style="17" customWidth="1"/>
    <col min="8450" max="8450" width="32.42578125" style="17" customWidth="1"/>
    <col min="8451" max="8451" width="15.5703125" style="17" customWidth="1"/>
    <col min="8452" max="8452" width="7.28515625" style="17" customWidth="1"/>
    <col min="8453" max="8453" width="11.5703125" style="17"/>
    <col min="8454" max="8454" width="20.140625" style="17" customWidth="1"/>
    <col min="8455" max="8455" width="22" style="17" customWidth="1"/>
    <col min="8456" max="8456" width="12.85546875" style="17" customWidth="1"/>
    <col min="8457" max="8457" width="17.5703125" style="17" customWidth="1"/>
    <col min="8458" max="8459" width="19.42578125" style="17" customWidth="1"/>
    <col min="8460" max="8461" width="16.28515625" style="17" customWidth="1"/>
    <col min="8462" max="8462" width="11.5703125" style="17"/>
    <col min="8463" max="8463" width="24.28515625" style="17" customWidth="1"/>
    <col min="8464" max="8464" width="14.28515625" style="17" customWidth="1"/>
    <col min="8465" max="8466" width="11.5703125" style="17" bestFit="1" customWidth="1"/>
    <col min="8467" max="8467" width="12.7109375" style="17" bestFit="1" customWidth="1"/>
    <col min="8468" max="8704" width="11.5703125" style="17"/>
    <col min="8705" max="8705" width="27" style="17" customWidth="1"/>
    <col min="8706" max="8706" width="32.42578125" style="17" customWidth="1"/>
    <col min="8707" max="8707" width="15.5703125" style="17" customWidth="1"/>
    <col min="8708" max="8708" width="7.28515625" style="17" customWidth="1"/>
    <col min="8709" max="8709" width="11.5703125" style="17"/>
    <col min="8710" max="8710" width="20.140625" style="17" customWidth="1"/>
    <col min="8711" max="8711" width="22" style="17" customWidth="1"/>
    <col min="8712" max="8712" width="12.85546875" style="17" customWidth="1"/>
    <col min="8713" max="8713" width="17.5703125" style="17" customWidth="1"/>
    <col min="8714" max="8715" width="19.42578125" style="17" customWidth="1"/>
    <col min="8716" max="8717" width="16.28515625" style="17" customWidth="1"/>
    <col min="8718" max="8718" width="11.5703125" style="17"/>
    <col min="8719" max="8719" width="24.28515625" style="17" customWidth="1"/>
    <col min="8720" max="8720" width="14.28515625" style="17" customWidth="1"/>
    <col min="8721" max="8722" width="11.5703125" style="17" bestFit="1" customWidth="1"/>
    <col min="8723" max="8723" width="12.7109375" style="17" bestFit="1" customWidth="1"/>
    <col min="8724" max="8960" width="11.5703125" style="17"/>
    <col min="8961" max="8961" width="27" style="17" customWidth="1"/>
    <col min="8962" max="8962" width="32.42578125" style="17" customWidth="1"/>
    <col min="8963" max="8963" width="15.5703125" style="17" customWidth="1"/>
    <col min="8964" max="8964" width="7.28515625" style="17" customWidth="1"/>
    <col min="8965" max="8965" width="11.5703125" style="17"/>
    <col min="8966" max="8966" width="20.140625" style="17" customWidth="1"/>
    <col min="8967" max="8967" width="22" style="17" customWidth="1"/>
    <col min="8968" max="8968" width="12.85546875" style="17" customWidth="1"/>
    <col min="8969" max="8969" width="17.5703125" style="17" customWidth="1"/>
    <col min="8970" max="8971" width="19.42578125" style="17" customWidth="1"/>
    <col min="8972" max="8973" width="16.28515625" style="17" customWidth="1"/>
    <col min="8974" max="8974" width="11.5703125" style="17"/>
    <col min="8975" max="8975" width="24.28515625" style="17" customWidth="1"/>
    <col min="8976" max="8976" width="14.28515625" style="17" customWidth="1"/>
    <col min="8977" max="8978" width="11.5703125" style="17" bestFit="1" customWidth="1"/>
    <col min="8979" max="8979" width="12.7109375" style="17" bestFit="1" customWidth="1"/>
    <col min="8980" max="9216" width="11.5703125" style="17"/>
    <col min="9217" max="9217" width="27" style="17" customWidth="1"/>
    <col min="9218" max="9218" width="32.42578125" style="17" customWidth="1"/>
    <col min="9219" max="9219" width="15.5703125" style="17" customWidth="1"/>
    <col min="9220" max="9220" width="7.28515625" style="17" customWidth="1"/>
    <col min="9221" max="9221" width="11.5703125" style="17"/>
    <col min="9222" max="9222" width="20.140625" style="17" customWidth="1"/>
    <col min="9223" max="9223" width="22" style="17" customWidth="1"/>
    <col min="9224" max="9224" width="12.85546875" style="17" customWidth="1"/>
    <col min="9225" max="9225" width="17.5703125" style="17" customWidth="1"/>
    <col min="9226" max="9227" width="19.42578125" style="17" customWidth="1"/>
    <col min="9228" max="9229" width="16.28515625" style="17" customWidth="1"/>
    <col min="9230" max="9230" width="11.5703125" style="17"/>
    <col min="9231" max="9231" width="24.28515625" style="17" customWidth="1"/>
    <col min="9232" max="9232" width="14.28515625" style="17" customWidth="1"/>
    <col min="9233" max="9234" width="11.5703125" style="17" bestFit="1" customWidth="1"/>
    <col min="9235" max="9235" width="12.7109375" style="17" bestFit="1" customWidth="1"/>
    <col min="9236" max="9472" width="11.5703125" style="17"/>
    <col min="9473" max="9473" width="27" style="17" customWidth="1"/>
    <col min="9474" max="9474" width="32.42578125" style="17" customWidth="1"/>
    <col min="9475" max="9475" width="15.5703125" style="17" customWidth="1"/>
    <col min="9476" max="9476" width="7.28515625" style="17" customWidth="1"/>
    <col min="9477" max="9477" width="11.5703125" style="17"/>
    <col min="9478" max="9478" width="20.140625" style="17" customWidth="1"/>
    <col min="9479" max="9479" width="22" style="17" customWidth="1"/>
    <col min="9480" max="9480" width="12.85546875" style="17" customWidth="1"/>
    <col min="9481" max="9481" width="17.5703125" style="17" customWidth="1"/>
    <col min="9482" max="9483" width="19.42578125" style="17" customWidth="1"/>
    <col min="9484" max="9485" width="16.28515625" style="17" customWidth="1"/>
    <col min="9486" max="9486" width="11.5703125" style="17"/>
    <col min="9487" max="9487" width="24.28515625" style="17" customWidth="1"/>
    <col min="9488" max="9488" width="14.28515625" style="17" customWidth="1"/>
    <col min="9489" max="9490" width="11.5703125" style="17" bestFit="1" customWidth="1"/>
    <col min="9491" max="9491" width="12.7109375" style="17" bestFit="1" customWidth="1"/>
    <col min="9492" max="9728" width="11.5703125" style="17"/>
    <col min="9729" max="9729" width="27" style="17" customWidth="1"/>
    <col min="9730" max="9730" width="32.42578125" style="17" customWidth="1"/>
    <col min="9731" max="9731" width="15.5703125" style="17" customWidth="1"/>
    <col min="9732" max="9732" width="7.28515625" style="17" customWidth="1"/>
    <col min="9733" max="9733" width="11.5703125" style="17"/>
    <col min="9734" max="9734" width="20.140625" style="17" customWidth="1"/>
    <col min="9735" max="9735" width="22" style="17" customWidth="1"/>
    <col min="9736" max="9736" width="12.85546875" style="17" customWidth="1"/>
    <col min="9737" max="9737" width="17.5703125" style="17" customWidth="1"/>
    <col min="9738" max="9739" width="19.42578125" style="17" customWidth="1"/>
    <col min="9740" max="9741" width="16.28515625" style="17" customWidth="1"/>
    <col min="9742" max="9742" width="11.5703125" style="17"/>
    <col min="9743" max="9743" width="24.28515625" style="17" customWidth="1"/>
    <col min="9744" max="9744" width="14.28515625" style="17" customWidth="1"/>
    <col min="9745" max="9746" width="11.5703125" style="17" bestFit="1" customWidth="1"/>
    <col min="9747" max="9747" width="12.7109375" style="17" bestFit="1" customWidth="1"/>
    <col min="9748" max="9984" width="11.5703125" style="17"/>
    <col min="9985" max="9985" width="27" style="17" customWidth="1"/>
    <col min="9986" max="9986" width="32.42578125" style="17" customWidth="1"/>
    <col min="9987" max="9987" width="15.5703125" style="17" customWidth="1"/>
    <col min="9988" max="9988" width="7.28515625" style="17" customWidth="1"/>
    <col min="9989" max="9989" width="11.5703125" style="17"/>
    <col min="9990" max="9990" width="20.140625" style="17" customWidth="1"/>
    <col min="9991" max="9991" width="22" style="17" customWidth="1"/>
    <col min="9992" max="9992" width="12.85546875" style="17" customWidth="1"/>
    <col min="9993" max="9993" width="17.5703125" style="17" customWidth="1"/>
    <col min="9994" max="9995" width="19.42578125" style="17" customWidth="1"/>
    <col min="9996" max="9997" width="16.28515625" style="17" customWidth="1"/>
    <col min="9998" max="9998" width="11.5703125" style="17"/>
    <col min="9999" max="9999" width="24.28515625" style="17" customWidth="1"/>
    <col min="10000" max="10000" width="14.28515625" style="17" customWidth="1"/>
    <col min="10001" max="10002" width="11.5703125" style="17" bestFit="1" customWidth="1"/>
    <col min="10003" max="10003" width="12.7109375" style="17" bestFit="1" customWidth="1"/>
    <col min="10004" max="10240" width="11.5703125" style="17"/>
    <col min="10241" max="10241" width="27" style="17" customWidth="1"/>
    <col min="10242" max="10242" width="32.42578125" style="17" customWidth="1"/>
    <col min="10243" max="10243" width="15.5703125" style="17" customWidth="1"/>
    <col min="10244" max="10244" width="7.28515625" style="17" customWidth="1"/>
    <col min="10245" max="10245" width="11.5703125" style="17"/>
    <col min="10246" max="10246" width="20.140625" style="17" customWidth="1"/>
    <col min="10247" max="10247" width="22" style="17" customWidth="1"/>
    <col min="10248" max="10248" width="12.85546875" style="17" customWidth="1"/>
    <col min="10249" max="10249" width="17.5703125" style="17" customWidth="1"/>
    <col min="10250" max="10251" width="19.42578125" style="17" customWidth="1"/>
    <col min="10252" max="10253" width="16.28515625" style="17" customWidth="1"/>
    <col min="10254" max="10254" width="11.5703125" style="17"/>
    <col min="10255" max="10255" width="24.28515625" style="17" customWidth="1"/>
    <col min="10256" max="10256" width="14.28515625" style="17" customWidth="1"/>
    <col min="10257" max="10258" width="11.5703125" style="17" bestFit="1" customWidth="1"/>
    <col min="10259" max="10259" width="12.7109375" style="17" bestFit="1" customWidth="1"/>
    <col min="10260" max="10496" width="11.5703125" style="17"/>
    <col min="10497" max="10497" width="27" style="17" customWidth="1"/>
    <col min="10498" max="10498" width="32.42578125" style="17" customWidth="1"/>
    <col min="10499" max="10499" width="15.5703125" style="17" customWidth="1"/>
    <col min="10500" max="10500" width="7.28515625" style="17" customWidth="1"/>
    <col min="10501" max="10501" width="11.5703125" style="17"/>
    <col min="10502" max="10502" width="20.140625" style="17" customWidth="1"/>
    <col min="10503" max="10503" width="22" style="17" customWidth="1"/>
    <col min="10504" max="10504" width="12.85546875" style="17" customWidth="1"/>
    <col min="10505" max="10505" width="17.5703125" style="17" customWidth="1"/>
    <col min="10506" max="10507" width="19.42578125" style="17" customWidth="1"/>
    <col min="10508" max="10509" width="16.28515625" style="17" customWidth="1"/>
    <col min="10510" max="10510" width="11.5703125" style="17"/>
    <col min="10511" max="10511" width="24.28515625" style="17" customWidth="1"/>
    <col min="10512" max="10512" width="14.28515625" style="17" customWidth="1"/>
    <col min="10513" max="10514" width="11.5703125" style="17" bestFit="1" customWidth="1"/>
    <col min="10515" max="10515" width="12.7109375" style="17" bestFit="1" customWidth="1"/>
    <col min="10516" max="10752" width="11.5703125" style="17"/>
    <col min="10753" max="10753" width="27" style="17" customWidth="1"/>
    <col min="10754" max="10754" width="32.42578125" style="17" customWidth="1"/>
    <col min="10755" max="10755" width="15.5703125" style="17" customWidth="1"/>
    <col min="10756" max="10756" width="7.28515625" style="17" customWidth="1"/>
    <col min="10757" max="10757" width="11.5703125" style="17"/>
    <col min="10758" max="10758" width="20.140625" style="17" customWidth="1"/>
    <col min="10759" max="10759" width="22" style="17" customWidth="1"/>
    <col min="10760" max="10760" width="12.85546875" style="17" customWidth="1"/>
    <col min="10761" max="10761" width="17.5703125" style="17" customWidth="1"/>
    <col min="10762" max="10763" width="19.42578125" style="17" customWidth="1"/>
    <col min="10764" max="10765" width="16.28515625" style="17" customWidth="1"/>
    <col min="10766" max="10766" width="11.5703125" style="17"/>
    <col min="10767" max="10767" width="24.28515625" style="17" customWidth="1"/>
    <col min="10768" max="10768" width="14.28515625" style="17" customWidth="1"/>
    <col min="10769" max="10770" width="11.5703125" style="17" bestFit="1" customWidth="1"/>
    <col min="10771" max="10771" width="12.7109375" style="17" bestFit="1" customWidth="1"/>
    <col min="10772" max="11008" width="11.5703125" style="17"/>
    <col min="11009" max="11009" width="27" style="17" customWidth="1"/>
    <col min="11010" max="11010" width="32.42578125" style="17" customWidth="1"/>
    <col min="11011" max="11011" width="15.5703125" style="17" customWidth="1"/>
    <col min="11012" max="11012" width="7.28515625" style="17" customWidth="1"/>
    <col min="11013" max="11013" width="11.5703125" style="17"/>
    <col min="11014" max="11014" width="20.140625" style="17" customWidth="1"/>
    <col min="11015" max="11015" width="22" style="17" customWidth="1"/>
    <col min="11016" max="11016" width="12.85546875" style="17" customWidth="1"/>
    <col min="11017" max="11017" width="17.5703125" style="17" customWidth="1"/>
    <col min="11018" max="11019" width="19.42578125" style="17" customWidth="1"/>
    <col min="11020" max="11021" width="16.28515625" style="17" customWidth="1"/>
    <col min="11022" max="11022" width="11.5703125" style="17"/>
    <col min="11023" max="11023" width="24.28515625" style="17" customWidth="1"/>
    <col min="11024" max="11024" width="14.28515625" style="17" customWidth="1"/>
    <col min="11025" max="11026" width="11.5703125" style="17" bestFit="1" customWidth="1"/>
    <col min="11027" max="11027" width="12.7109375" style="17" bestFit="1" customWidth="1"/>
    <col min="11028" max="11264" width="11.5703125" style="17"/>
    <col min="11265" max="11265" width="27" style="17" customWidth="1"/>
    <col min="11266" max="11266" width="32.42578125" style="17" customWidth="1"/>
    <col min="11267" max="11267" width="15.5703125" style="17" customWidth="1"/>
    <col min="11268" max="11268" width="7.28515625" style="17" customWidth="1"/>
    <col min="11269" max="11269" width="11.5703125" style="17"/>
    <col min="11270" max="11270" width="20.140625" style="17" customWidth="1"/>
    <col min="11271" max="11271" width="22" style="17" customWidth="1"/>
    <col min="11272" max="11272" width="12.85546875" style="17" customWidth="1"/>
    <col min="11273" max="11273" width="17.5703125" style="17" customWidth="1"/>
    <col min="11274" max="11275" width="19.42578125" style="17" customWidth="1"/>
    <col min="11276" max="11277" width="16.28515625" style="17" customWidth="1"/>
    <col min="11278" max="11278" width="11.5703125" style="17"/>
    <col min="11279" max="11279" width="24.28515625" style="17" customWidth="1"/>
    <col min="11280" max="11280" width="14.28515625" style="17" customWidth="1"/>
    <col min="11281" max="11282" width="11.5703125" style="17" bestFit="1" customWidth="1"/>
    <col min="11283" max="11283" width="12.7109375" style="17" bestFit="1" customWidth="1"/>
    <col min="11284" max="11520" width="11.5703125" style="17"/>
    <col min="11521" max="11521" width="27" style="17" customWidth="1"/>
    <col min="11522" max="11522" width="32.42578125" style="17" customWidth="1"/>
    <col min="11523" max="11523" width="15.5703125" style="17" customWidth="1"/>
    <col min="11524" max="11524" width="7.28515625" style="17" customWidth="1"/>
    <col min="11525" max="11525" width="11.5703125" style="17"/>
    <col min="11526" max="11526" width="20.140625" style="17" customWidth="1"/>
    <col min="11527" max="11527" width="22" style="17" customWidth="1"/>
    <col min="11528" max="11528" width="12.85546875" style="17" customWidth="1"/>
    <col min="11529" max="11529" width="17.5703125" style="17" customWidth="1"/>
    <col min="11530" max="11531" width="19.42578125" style="17" customWidth="1"/>
    <col min="11532" max="11533" width="16.28515625" style="17" customWidth="1"/>
    <col min="11534" max="11534" width="11.5703125" style="17"/>
    <col min="11535" max="11535" width="24.28515625" style="17" customWidth="1"/>
    <col min="11536" max="11536" width="14.28515625" style="17" customWidth="1"/>
    <col min="11537" max="11538" width="11.5703125" style="17" bestFit="1" customWidth="1"/>
    <col min="11539" max="11539" width="12.7109375" style="17" bestFit="1" customWidth="1"/>
    <col min="11540" max="11776" width="11.5703125" style="17"/>
    <col min="11777" max="11777" width="27" style="17" customWidth="1"/>
    <col min="11778" max="11778" width="32.42578125" style="17" customWidth="1"/>
    <col min="11779" max="11779" width="15.5703125" style="17" customWidth="1"/>
    <col min="11780" max="11780" width="7.28515625" style="17" customWidth="1"/>
    <col min="11781" max="11781" width="11.5703125" style="17"/>
    <col min="11782" max="11782" width="20.140625" style="17" customWidth="1"/>
    <col min="11783" max="11783" width="22" style="17" customWidth="1"/>
    <col min="11784" max="11784" width="12.85546875" style="17" customWidth="1"/>
    <col min="11785" max="11785" width="17.5703125" style="17" customWidth="1"/>
    <col min="11786" max="11787" width="19.42578125" style="17" customWidth="1"/>
    <col min="11788" max="11789" width="16.28515625" style="17" customWidth="1"/>
    <col min="11790" max="11790" width="11.5703125" style="17"/>
    <col min="11791" max="11791" width="24.28515625" style="17" customWidth="1"/>
    <col min="11792" max="11792" width="14.28515625" style="17" customWidth="1"/>
    <col min="11793" max="11794" width="11.5703125" style="17" bestFit="1" customWidth="1"/>
    <col min="11795" max="11795" width="12.7109375" style="17" bestFit="1" customWidth="1"/>
    <col min="11796" max="12032" width="11.5703125" style="17"/>
    <col min="12033" max="12033" width="27" style="17" customWidth="1"/>
    <col min="12034" max="12034" width="32.42578125" style="17" customWidth="1"/>
    <col min="12035" max="12035" width="15.5703125" style="17" customWidth="1"/>
    <col min="12036" max="12036" width="7.28515625" style="17" customWidth="1"/>
    <col min="12037" max="12037" width="11.5703125" style="17"/>
    <col min="12038" max="12038" width="20.140625" style="17" customWidth="1"/>
    <col min="12039" max="12039" width="22" style="17" customWidth="1"/>
    <col min="12040" max="12040" width="12.85546875" style="17" customWidth="1"/>
    <col min="12041" max="12041" width="17.5703125" style="17" customWidth="1"/>
    <col min="12042" max="12043" width="19.42578125" style="17" customWidth="1"/>
    <col min="12044" max="12045" width="16.28515625" style="17" customWidth="1"/>
    <col min="12046" max="12046" width="11.5703125" style="17"/>
    <col min="12047" max="12047" width="24.28515625" style="17" customWidth="1"/>
    <col min="12048" max="12048" width="14.28515625" style="17" customWidth="1"/>
    <col min="12049" max="12050" width="11.5703125" style="17" bestFit="1" customWidth="1"/>
    <col min="12051" max="12051" width="12.7109375" style="17" bestFit="1" customWidth="1"/>
    <col min="12052" max="12288" width="11.5703125" style="17"/>
    <col min="12289" max="12289" width="27" style="17" customWidth="1"/>
    <col min="12290" max="12290" width="32.42578125" style="17" customWidth="1"/>
    <col min="12291" max="12291" width="15.5703125" style="17" customWidth="1"/>
    <col min="12292" max="12292" width="7.28515625" style="17" customWidth="1"/>
    <col min="12293" max="12293" width="11.5703125" style="17"/>
    <col min="12294" max="12294" width="20.140625" style="17" customWidth="1"/>
    <col min="12295" max="12295" width="22" style="17" customWidth="1"/>
    <col min="12296" max="12296" width="12.85546875" style="17" customWidth="1"/>
    <col min="12297" max="12297" width="17.5703125" style="17" customWidth="1"/>
    <col min="12298" max="12299" width="19.42578125" style="17" customWidth="1"/>
    <col min="12300" max="12301" width="16.28515625" style="17" customWidth="1"/>
    <col min="12302" max="12302" width="11.5703125" style="17"/>
    <col min="12303" max="12303" width="24.28515625" style="17" customWidth="1"/>
    <col min="12304" max="12304" width="14.28515625" style="17" customWidth="1"/>
    <col min="12305" max="12306" width="11.5703125" style="17" bestFit="1" customWidth="1"/>
    <col min="12307" max="12307" width="12.7109375" style="17" bestFit="1" customWidth="1"/>
    <col min="12308" max="12544" width="11.5703125" style="17"/>
    <col min="12545" max="12545" width="27" style="17" customWidth="1"/>
    <col min="12546" max="12546" width="32.42578125" style="17" customWidth="1"/>
    <col min="12547" max="12547" width="15.5703125" style="17" customWidth="1"/>
    <col min="12548" max="12548" width="7.28515625" style="17" customWidth="1"/>
    <col min="12549" max="12549" width="11.5703125" style="17"/>
    <col min="12550" max="12550" width="20.140625" style="17" customWidth="1"/>
    <col min="12551" max="12551" width="22" style="17" customWidth="1"/>
    <col min="12552" max="12552" width="12.85546875" style="17" customWidth="1"/>
    <col min="12553" max="12553" width="17.5703125" style="17" customWidth="1"/>
    <col min="12554" max="12555" width="19.42578125" style="17" customWidth="1"/>
    <col min="12556" max="12557" width="16.28515625" style="17" customWidth="1"/>
    <col min="12558" max="12558" width="11.5703125" style="17"/>
    <col min="12559" max="12559" width="24.28515625" style="17" customWidth="1"/>
    <col min="12560" max="12560" width="14.28515625" style="17" customWidth="1"/>
    <col min="12561" max="12562" width="11.5703125" style="17" bestFit="1" customWidth="1"/>
    <col min="12563" max="12563" width="12.7109375" style="17" bestFit="1" customWidth="1"/>
    <col min="12564" max="12800" width="11.5703125" style="17"/>
    <col min="12801" max="12801" width="27" style="17" customWidth="1"/>
    <col min="12802" max="12802" width="32.42578125" style="17" customWidth="1"/>
    <col min="12803" max="12803" width="15.5703125" style="17" customWidth="1"/>
    <col min="12804" max="12804" width="7.28515625" style="17" customWidth="1"/>
    <col min="12805" max="12805" width="11.5703125" style="17"/>
    <col min="12806" max="12806" width="20.140625" style="17" customWidth="1"/>
    <col min="12807" max="12807" width="22" style="17" customWidth="1"/>
    <col min="12808" max="12808" width="12.85546875" style="17" customWidth="1"/>
    <col min="12809" max="12809" width="17.5703125" style="17" customWidth="1"/>
    <col min="12810" max="12811" width="19.42578125" style="17" customWidth="1"/>
    <col min="12812" max="12813" width="16.28515625" style="17" customWidth="1"/>
    <col min="12814" max="12814" width="11.5703125" style="17"/>
    <col min="12815" max="12815" width="24.28515625" style="17" customWidth="1"/>
    <col min="12816" max="12816" width="14.28515625" style="17" customWidth="1"/>
    <col min="12817" max="12818" width="11.5703125" style="17" bestFit="1" customWidth="1"/>
    <col min="12819" max="12819" width="12.7109375" style="17" bestFit="1" customWidth="1"/>
    <col min="12820" max="13056" width="11.5703125" style="17"/>
    <col min="13057" max="13057" width="27" style="17" customWidth="1"/>
    <col min="13058" max="13058" width="32.42578125" style="17" customWidth="1"/>
    <col min="13059" max="13059" width="15.5703125" style="17" customWidth="1"/>
    <col min="13060" max="13060" width="7.28515625" style="17" customWidth="1"/>
    <col min="13061" max="13061" width="11.5703125" style="17"/>
    <col min="13062" max="13062" width="20.140625" style="17" customWidth="1"/>
    <col min="13063" max="13063" width="22" style="17" customWidth="1"/>
    <col min="13064" max="13064" width="12.85546875" style="17" customWidth="1"/>
    <col min="13065" max="13065" width="17.5703125" style="17" customWidth="1"/>
    <col min="13066" max="13067" width="19.42578125" style="17" customWidth="1"/>
    <col min="13068" max="13069" width="16.28515625" style="17" customWidth="1"/>
    <col min="13070" max="13070" width="11.5703125" style="17"/>
    <col min="13071" max="13071" width="24.28515625" style="17" customWidth="1"/>
    <col min="13072" max="13072" width="14.28515625" style="17" customWidth="1"/>
    <col min="13073" max="13074" width="11.5703125" style="17" bestFit="1" customWidth="1"/>
    <col min="13075" max="13075" width="12.7109375" style="17" bestFit="1" customWidth="1"/>
    <col min="13076" max="13312" width="11.5703125" style="17"/>
    <col min="13313" max="13313" width="27" style="17" customWidth="1"/>
    <col min="13314" max="13314" width="32.42578125" style="17" customWidth="1"/>
    <col min="13315" max="13315" width="15.5703125" style="17" customWidth="1"/>
    <col min="13316" max="13316" width="7.28515625" style="17" customWidth="1"/>
    <col min="13317" max="13317" width="11.5703125" style="17"/>
    <col min="13318" max="13318" width="20.140625" style="17" customWidth="1"/>
    <col min="13319" max="13319" width="22" style="17" customWidth="1"/>
    <col min="13320" max="13320" width="12.85546875" style="17" customWidth="1"/>
    <col min="13321" max="13321" width="17.5703125" style="17" customWidth="1"/>
    <col min="13322" max="13323" width="19.42578125" style="17" customWidth="1"/>
    <col min="13324" max="13325" width="16.28515625" style="17" customWidth="1"/>
    <col min="13326" max="13326" width="11.5703125" style="17"/>
    <col min="13327" max="13327" width="24.28515625" style="17" customWidth="1"/>
    <col min="13328" max="13328" width="14.28515625" style="17" customWidth="1"/>
    <col min="13329" max="13330" width="11.5703125" style="17" bestFit="1" customWidth="1"/>
    <col min="13331" max="13331" width="12.7109375" style="17" bestFit="1" customWidth="1"/>
    <col min="13332" max="13568" width="11.5703125" style="17"/>
    <col min="13569" max="13569" width="27" style="17" customWidth="1"/>
    <col min="13570" max="13570" width="32.42578125" style="17" customWidth="1"/>
    <col min="13571" max="13571" width="15.5703125" style="17" customWidth="1"/>
    <col min="13572" max="13572" width="7.28515625" style="17" customWidth="1"/>
    <col min="13573" max="13573" width="11.5703125" style="17"/>
    <col min="13574" max="13574" width="20.140625" style="17" customWidth="1"/>
    <col min="13575" max="13575" width="22" style="17" customWidth="1"/>
    <col min="13576" max="13576" width="12.85546875" style="17" customWidth="1"/>
    <col min="13577" max="13577" width="17.5703125" style="17" customWidth="1"/>
    <col min="13578" max="13579" width="19.42578125" style="17" customWidth="1"/>
    <col min="13580" max="13581" width="16.28515625" style="17" customWidth="1"/>
    <col min="13582" max="13582" width="11.5703125" style="17"/>
    <col min="13583" max="13583" width="24.28515625" style="17" customWidth="1"/>
    <col min="13584" max="13584" width="14.28515625" style="17" customWidth="1"/>
    <col min="13585" max="13586" width="11.5703125" style="17" bestFit="1" customWidth="1"/>
    <col min="13587" max="13587" width="12.7109375" style="17" bestFit="1" customWidth="1"/>
    <col min="13588" max="13824" width="11.5703125" style="17"/>
    <col min="13825" max="13825" width="27" style="17" customWidth="1"/>
    <col min="13826" max="13826" width="32.42578125" style="17" customWidth="1"/>
    <col min="13827" max="13827" width="15.5703125" style="17" customWidth="1"/>
    <col min="13828" max="13828" width="7.28515625" style="17" customWidth="1"/>
    <col min="13829" max="13829" width="11.5703125" style="17"/>
    <col min="13830" max="13830" width="20.140625" style="17" customWidth="1"/>
    <col min="13831" max="13831" width="22" style="17" customWidth="1"/>
    <col min="13832" max="13832" width="12.85546875" style="17" customWidth="1"/>
    <col min="13833" max="13833" width="17.5703125" style="17" customWidth="1"/>
    <col min="13834" max="13835" width="19.42578125" style="17" customWidth="1"/>
    <col min="13836" max="13837" width="16.28515625" style="17" customWidth="1"/>
    <col min="13838" max="13838" width="11.5703125" style="17"/>
    <col min="13839" max="13839" width="24.28515625" style="17" customWidth="1"/>
    <col min="13840" max="13840" width="14.28515625" style="17" customWidth="1"/>
    <col min="13841" max="13842" width="11.5703125" style="17" bestFit="1" customWidth="1"/>
    <col min="13843" max="13843" width="12.7109375" style="17" bestFit="1" customWidth="1"/>
    <col min="13844" max="14080" width="11.5703125" style="17"/>
    <col min="14081" max="14081" width="27" style="17" customWidth="1"/>
    <col min="14082" max="14082" width="32.42578125" style="17" customWidth="1"/>
    <col min="14083" max="14083" width="15.5703125" style="17" customWidth="1"/>
    <col min="14084" max="14084" width="7.28515625" style="17" customWidth="1"/>
    <col min="14085" max="14085" width="11.5703125" style="17"/>
    <col min="14086" max="14086" width="20.140625" style="17" customWidth="1"/>
    <col min="14087" max="14087" width="22" style="17" customWidth="1"/>
    <col min="14088" max="14088" width="12.85546875" style="17" customWidth="1"/>
    <col min="14089" max="14089" width="17.5703125" style="17" customWidth="1"/>
    <col min="14090" max="14091" width="19.42578125" style="17" customWidth="1"/>
    <col min="14092" max="14093" width="16.28515625" style="17" customWidth="1"/>
    <col min="14094" max="14094" width="11.5703125" style="17"/>
    <col min="14095" max="14095" width="24.28515625" style="17" customWidth="1"/>
    <col min="14096" max="14096" width="14.28515625" style="17" customWidth="1"/>
    <col min="14097" max="14098" width="11.5703125" style="17" bestFit="1" customWidth="1"/>
    <col min="14099" max="14099" width="12.7109375" style="17" bestFit="1" customWidth="1"/>
    <col min="14100" max="14336" width="11.5703125" style="17"/>
    <col min="14337" max="14337" width="27" style="17" customWidth="1"/>
    <col min="14338" max="14338" width="32.42578125" style="17" customWidth="1"/>
    <col min="14339" max="14339" width="15.5703125" style="17" customWidth="1"/>
    <col min="14340" max="14340" width="7.28515625" style="17" customWidth="1"/>
    <col min="14341" max="14341" width="11.5703125" style="17"/>
    <col min="14342" max="14342" width="20.140625" style="17" customWidth="1"/>
    <col min="14343" max="14343" width="22" style="17" customWidth="1"/>
    <col min="14344" max="14344" width="12.85546875" style="17" customWidth="1"/>
    <col min="14345" max="14345" width="17.5703125" style="17" customWidth="1"/>
    <col min="14346" max="14347" width="19.42578125" style="17" customWidth="1"/>
    <col min="14348" max="14349" width="16.28515625" style="17" customWidth="1"/>
    <col min="14350" max="14350" width="11.5703125" style="17"/>
    <col min="14351" max="14351" width="24.28515625" style="17" customWidth="1"/>
    <col min="14352" max="14352" width="14.28515625" style="17" customWidth="1"/>
    <col min="14353" max="14354" width="11.5703125" style="17" bestFit="1" customWidth="1"/>
    <col min="14355" max="14355" width="12.7109375" style="17" bestFit="1" customWidth="1"/>
    <col min="14356" max="14592" width="11.5703125" style="17"/>
    <col min="14593" max="14593" width="27" style="17" customWidth="1"/>
    <col min="14594" max="14594" width="32.42578125" style="17" customWidth="1"/>
    <col min="14595" max="14595" width="15.5703125" style="17" customWidth="1"/>
    <col min="14596" max="14596" width="7.28515625" style="17" customWidth="1"/>
    <col min="14597" max="14597" width="11.5703125" style="17"/>
    <col min="14598" max="14598" width="20.140625" style="17" customWidth="1"/>
    <col min="14599" max="14599" width="22" style="17" customWidth="1"/>
    <col min="14600" max="14600" width="12.85546875" style="17" customWidth="1"/>
    <col min="14601" max="14601" width="17.5703125" style="17" customWidth="1"/>
    <col min="14602" max="14603" width="19.42578125" style="17" customWidth="1"/>
    <col min="14604" max="14605" width="16.28515625" style="17" customWidth="1"/>
    <col min="14606" max="14606" width="11.5703125" style="17"/>
    <col min="14607" max="14607" width="24.28515625" style="17" customWidth="1"/>
    <col min="14608" max="14608" width="14.28515625" style="17" customWidth="1"/>
    <col min="14609" max="14610" width="11.5703125" style="17" bestFit="1" customWidth="1"/>
    <col min="14611" max="14611" width="12.7109375" style="17" bestFit="1" customWidth="1"/>
    <col min="14612" max="14848" width="11.5703125" style="17"/>
    <col min="14849" max="14849" width="27" style="17" customWidth="1"/>
    <col min="14850" max="14850" width="32.42578125" style="17" customWidth="1"/>
    <col min="14851" max="14851" width="15.5703125" style="17" customWidth="1"/>
    <col min="14852" max="14852" width="7.28515625" style="17" customWidth="1"/>
    <col min="14853" max="14853" width="11.5703125" style="17"/>
    <col min="14854" max="14854" width="20.140625" style="17" customWidth="1"/>
    <col min="14855" max="14855" width="22" style="17" customWidth="1"/>
    <col min="14856" max="14856" width="12.85546875" style="17" customWidth="1"/>
    <col min="14857" max="14857" width="17.5703125" style="17" customWidth="1"/>
    <col min="14858" max="14859" width="19.42578125" style="17" customWidth="1"/>
    <col min="14860" max="14861" width="16.28515625" style="17" customWidth="1"/>
    <col min="14862" max="14862" width="11.5703125" style="17"/>
    <col min="14863" max="14863" width="24.28515625" style="17" customWidth="1"/>
    <col min="14864" max="14864" width="14.28515625" style="17" customWidth="1"/>
    <col min="14865" max="14866" width="11.5703125" style="17" bestFit="1" customWidth="1"/>
    <col min="14867" max="14867" width="12.7109375" style="17" bestFit="1" customWidth="1"/>
    <col min="14868" max="15104" width="11.5703125" style="17"/>
    <col min="15105" max="15105" width="27" style="17" customWidth="1"/>
    <col min="15106" max="15106" width="32.42578125" style="17" customWidth="1"/>
    <col min="15107" max="15107" width="15.5703125" style="17" customWidth="1"/>
    <col min="15108" max="15108" width="7.28515625" style="17" customWidth="1"/>
    <col min="15109" max="15109" width="11.5703125" style="17"/>
    <col min="15110" max="15110" width="20.140625" style="17" customWidth="1"/>
    <col min="15111" max="15111" width="22" style="17" customWidth="1"/>
    <col min="15112" max="15112" width="12.85546875" style="17" customWidth="1"/>
    <col min="15113" max="15113" width="17.5703125" style="17" customWidth="1"/>
    <col min="15114" max="15115" width="19.42578125" style="17" customWidth="1"/>
    <col min="15116" max="15117" width="16.28515625" style="17" customWidth="1"/>
    <col min="15118" max="15118" width="11.5703125" style="17"/>
    <col min="15119" max="15119" width="24.28515625" style="17" customWidth="1"/>
    <col min="15120" max="15120" width="14.28515625" style="17" customWidth="1"/>
    <col min="15121" max="15122" width="11.5703125" style="17" bestFit="1" customWidth="1"/>
    <col min="15123" max="15123" width="12.7109375" style="17" bestFit="1" customWidth="1"/>
    <col min="15124" max="15360" width="11.5703125" style="17"/>
    <col min="15361" max="15361" width="27" style="17" customWidth="1"/>
    <col min="15362" max="15362" width="32.42578125" style="17" customWidth="1"/>
    <col min="15363" max="15363" width="15.5703125" style="17" customWidth="1"/>
    <col min="15364" max="15364" width="7.28515625" style="17" customWidth="1"/>
    <col min="15365" max="15365" width="11.5703125" style="17"/>
    <col min="15366" max="15366" width="20.140625" style="17" customWidth="1"/>
    <col min="15367" max="15367" width="22" style="17" customWidth="1"/>
    <col min="15368" max="15368" width="12.85546875" style="17" customWidth="1"/>
    <col min="15369" max="15369" width="17.5703125" style="17" customWidth="1"/>
    <col min="15370" max="15371" width="19.42578125" style="17" customWidth="1"/>
    <col min="15372" max="15373" width="16.28515625" style="17" customWidth="1"/>
    <col min="15374" max="15374" width="11.5703125" style="17"/>
    <col min="15375" max="15375" width="24.28515625" style="17" customWidth="1"/>
    <col min="15376" max="15376" width="14.28515625" style="17" customWidth="1"/>
    <col min="15377" max="15378" width="11.5703125" style="17" bestFit="1" customWidth="1"/>
    <col min="15379" max="15379" width="12.7109375" style="17" bestFit="1" customWidth="1"/>
    <col min="15380" max="15616" width="11.5703125" style="17"/>
    <col min="15617" max="15617" width="27" style="17" customWidth="1"/>
    <col min="15618" max="15618" width="32.42578125" style="17" customWidth="1"/>
    <col min="15619" max="15619" width="15.5703125" style="17" customWidth="1"/>
    <col min="15620" max="15620" width="7.28515625" style="17" customWidth="1"/>
    <col min="15621" max="15621" width="11.5703125" style="17"/>
    <col min="15622" max="15622" width="20.140625" style="17" customWidth="1"/>
    <col min="15623" max="15623" width="22" style="17" customWidth="1"/>
    <col min="15624" max="15624" width="12.85546875" style="17" customWidth="1"/>
    <col min="15625" max="15625" width="17.5703125" style="17" customWidth="1"/>
    <col min="15626" max="15627" width="19.42578125" style="17" customWidth="1"/>
    <col min="15628" max="15629" width="16.28515625" style="17" customWidth="1"/>
    <col min="15630" max="15630" width="11.5703125" style="17"/>
    <col min="15631" max="15631" width="24.28515625" style="17" customWidth="1"/>
    <col min="15632" max="15632" width="14.28515625" style="17" customWidth="1"/>
    <col min="15633" max="15634" width="11.5703125" style="17" bestFit="1" customWidth="1"/>
    <col min="15635" max="15635" width="12.7109375" style="17" bestFit="1" customWidth="1"/>
    <col min="15636" max="15872" width="11.5703125" style="17"/>
    <col min="15873" max="15873" width="27" style="17" customWidth="1"/>
    <col min="15874" max="15874" width="32.42578125" style="17" customWidth="1"/>
    <col min="15875" max="15875" width="15.5703125" style="17" customWidth="1"/>
    <col min="15876" max="15876" width="7.28515625" style="17" customWidth="1"/>
    <col min="15877" max="15877" width="11.5703125" style="17"/>
    <col min="15878" max="15878" width="20.140625" style="17" customWidth="1"/>
    <col min="15879" max="15879" width="22" style="17" customWidth="1"/>
    <col min="15880" max="15880" width="12.85546875" style="17" customWidth="1"/>
    <col min="15881" max="15881" width="17.5703125" style="17" customWidth="1"/>
    <col min="15882" max="15883" width="19.42578125" style="17" customWidth="1"/>
    <col min="15884" max="15885" width="16.28515625" style="17" customWidth="1"/>
    <col min="15886" max="15886" width="11.5703125" style="17"/>
    <col min="15887" max="15887" width="24.28515625" style="17" customWidth="1"/>
    <col min="15888" max="15888" width="14.28515625" style="17" customWidth="1"/>
    <col min="15889" max="15890" width="11.5703125" style="17" bestFit="1" customWidth="1"/>
    <col min="15891" max="15891" width="12.7109375" style="17" bestFit="1" customWidth="1"/>
    <col min="15892" max="16128" width="11.5703125" style="17"/>
    <col min="16129" max="16129" width="27" style="17" customWidth="1"/>
    <col min="16130" max="16130" width="32.42578125" style="17" customWidth="1"/>
    <col min="16131" max="16131" width="15.5703125" style="17" customWidth="1"/>
    <col min="16132" max="16132" width="7.28515625" style="17" customWidth="1"/>
    <col min="16133" max="16133" width="11.5703125" style="17"/>
    <col min="16134" max="16134" width="20.140625" style="17" customWidth="1"/>
    <col min="16135" max="16135" width="22" style="17" customWidth="1"/>
    <col min="16136" max="16136" width="12.85546875" style="17" customWidth="1"/>
    <col min="16137" max="16137" width="17.5703125" style="17" customWidth="1"/>
    <col min="16138" max="16139" width="19.42578125" style="17" customWidth="1"/>
    <col min="16140" max="16141" width="16.28515625" style="17" customWidth="1"/>
    <col min="16142" max="16142" width="11.5703125" style="17"/>
    <col min="16143" max="16143" width="24.28515625" style="17" customWidth="1"/>
    <col min="16144" max="16144" width="14.28515625" style="17" customWidth="1"/>
    <col min="16145" max="16146" width="11.5703125" style="17" bestFit="1" customWidth="1"/>
    <col min="16147" max="16147" width="12.7109375" style="17" bestFit="1" customWidth="1"/>
    <col min="16148" max="16383" width="11.5703125" style="17"/>
    <col min="16384" max="16384" width="11.42578125" style="17" customWidth="1"/>
  </cols>
  <sheetData>
    <row r="1" spans="1:22" ht="28.5" thickBot="1" x14ac:dyDescent="0.45">
      <c r="A1" s="16" t="s">
        <v>144</v>
      </c>
    </row>
    <row r="2" spans="1:22" ht="32.25" thickBot="1" x14ac:dyDescent="0.3">
      <c r="B2" s="639" t="s">
        <v>145</v>
      </c>
      <c r="D2" s="19"/>
    </row>
    <row r="3" spans="1:22" ht="21" thickBot="1" x14ac:dyDescent="0.35">
      <c r="A3" s="20"/>
      <c r="B3" s="640" t="s">
        <v>536</v>
      </c>
      <c r="D3" s="21"/>
    </row>
    <row r="4" spans="1:22" ht="39" thickTop="1" thickBot="1" x14ac:dyDescent="0.4">
      <c r="A4" s="22"/>
      <c r="B4" s="641" t="s">
        <v>537</v>
      </c>
      <c r="D4" s="23"/>
      <c r="O4" s="642"/>
      <c r="P4" s="643"/>
      <c r="Q4" s="643"/>
      <c r="R4" s="643"/>
      <c r="S4" s="643"/>
      <c r="T4" s="643"/>
      <c r="U4" s="643"/>
      <c r="V4" s="644"/>
    </row>
    <row r="5" spans="1:22" ht="30.75" thickBot="1" x14ac:dyDescent="0.45">
      <c r="A5" s="24" t="s">
        <v>146</v>
      </c>
      <c r="B5" s="645"/>
      <c r="C5" s="25"/>
      <c r="D5" s="26"/>
      <c r="F5" s="27" t="s">
        <v>538</v>
      </c>
      <c r="O5" s="646"/>
      <c r="P5" s="58" t="s">
        <v>166</v>
      </c>
      <c r="Q5" s="66" t="s">
        <v>169</v>
      </c>
      <c r="V5" s="647"/>
    </row>
    <row r="6" spans="1:22" ht="28.5" thickBot="1" x14ac:dyDescent="0.45">
      <c r="A6" s="28" t="s">
        <v>147</v>
      </c>
      <c r="B6" s="648"/>
      <c r="C6" s="25"/>
      <c r="D6" s="26"/>
      <c r="K6" s="29" t="s">
        <v>590</v>
      </c>
      <c r="L6" s="30"/>
      <c r="M6" s="30"/>
      <c r="O6" s="649" t="s">
        <v>539</v>
      </c>
      <c r="P6" s="139"/>
      <c r="Q6" s="139"/>
      <c r="R6" s="139"/>
      <c r="S6" s="139"/>
      <c r="T6" s="139"/>
      <c r="U6" s="140"/>
      <c r="V6" s="647"/>
    </row>
    <row r="7" spans="1:22" ht="65.25" thickBot="1" x14ac:dyDescent="0.4">
      <c r="A7" s="31" t="s">
        <v>148</v>
      </c>
      <c r="B7" s="650"/>
      <c r="C7" s="20"/>
      <c r="D7" s="32"/>
      <c r="E7" s="33"/>
      <c r="H7" s="34"/>
      <c r="I7" s="35" t="s">
        <v>540</v>
      </c>
      <c r="K7" s="36" t="s">
        <v>591</v>
      </c>
      <c r="L7" s="37" t="s">
        <v>150</v>
      </c>
      <c r="M7" s="37" t="s">
        <v>151</v>
      </c>
      <c r="O7" s="651" t="s">
        <v>541</v>
      </c>
      <c r="P7" s="652" t="s">
        <v>171</v>
      </c>
      <c r="Q7" s="147" t="s">
        <v>149</v>
      </c>
      <c r="R7" s="70" t="s">
        <v>150</v>
      </c>
      <c r="S7" s="653" t="s">
        <v>151</v>
      </c>
      <c r="T7" s="654" t="s">
        <v>172</v>
      </c>
      <c r="U7" s="655"/>
      <c r="V7" s="647"/>
    </row>
    <row r="8" spans="1:22" ht="27.75" thickBot="1" x14ac:dyDescent="0.4">
      <c r="A8" s="31" t="s">
        <v>152</v>
      </c>
      <c r="B8" s="656"/>
      <c r="C8" s="20"/>
      <c r="D8" s="32"/>
      <c r="E8" s="33"/>
      <c r="F8" s="657"/>
      <c r="G8" s="39" t="s">
        <v>153</v>
      </c>
      <c r="H8" s="40"/>
      <c r="I8" s="41">
        <v>30635</v>
      </c>
      <c r="J8" s="34"/>
      <c r="K8" s="42"/>
      <c r="L8" s="42">
        <v>30635</v>
      </c>
      <c r="M8" s="43"/>
      <c r="O8" s="658" t="s">
        <v>451</v>
      </c>
      <c r="P8" s="659" t="s">
        <v>153</v>
      </c>
      <c r="Q8" s="660">
        <v>0</v>
      </c>
      <c r="R8" s="661">
        <v>5154.4370418518674</v>
      </c>
      <c r="S8" s="662">
        <v>0</v>
      </c>
      <c r="T8" s="77">
        <v>5154.4370418518674</v>
      </c>
      <c r="U8" s="78">
        <v>5154.4370418518674</v>
      </c>
      <c r="V8" s="647"/>
    </row>
    <row r="9" spans="1:22" ht="24" thickBot="1" x14ac:dyDescent="0.4">
      <c r="A9" s="44"/>
      <c r="B9" s="663"/>
      <c r="C9" s="25"/>
      <c r="D9" s="45"/>
      <c r="F9" s="664"/>
      <c r="G9" s="39" t="s">
        <v>155</v>
      </c>
      <c r="H9" s="40"/>
      <c r="I9" s="41">
        <v>394489</v>
      </c>
      <c r="J9" s="34"/>
      <c r="K9" s="47"/>
      <c r="L9" s="47">
        <v>394489</v>
      </c>
      <c r="M9" s="48"/>
      <c r="O9" s="665" t="s">
        <v>452</v>
      </c>
      <c r="P9" s="38" t="s">
        <v>155</v>
      </c>
      <c r="Q9" s="666">
        <v>0</v>
      </c>
      <c r="R9" s="667">
        <v>66374.039960930357</v>
      </c>
      <c r="S9" s="668">
        <v>0</v>
      </c>
      <c r="T9" s="77">
        <v>66374.039960930357</v>
      </c>
      <c r="U9" s="78">
        <v>66374.039960930357</v>
      </c>
      <c r="V9" s="647"/>
    </row>
    <row r="10" spans="1:22" ht="27" thickBot="1" x14ac:dyDescent="0.45">
      <c r="A10" s="49" t="s">
        <v>154</v>
      </c>
      <c r="B10" s="669">
        <v>1366534</v>
      </c>
      <c r="C10" s="50"/>
      <c r="D10" s="50"/>
      <c r="F10" s="664"/>
      <c r="G10" s="39" t="s">
        <v>157</v>
      </c>
      <c r="H10" s="40"/>
      <c r="I10" s="41">
        <v>360361</v>
      </c>
      <c r="J10" s="34"/>
      <c r="K10" s="47"/>
      <c r="L10" s="47">
        <v>360361</v>
      </c>
      <c r="M10" s="48"/>
      <c r="O10" s="665" t="s">
        <v>452</v>
      </c>
      <c r="P10" s="38" t="s">
        <v>157</v>
      </c>
      <c r="Q10" s="666">
        <v>0</v>
      </c>
      <c r="R10" s="667">
        <v>60631.894461850199</v>
      </c>
      <c r="S10" s="668">
        <v>0</v>
      </c>
      <c r="T10" s="77">
        <v>60631.894461850199</v>
      </c>
      <c r="U10" s="78">
        <v>60631.894461850199</v>
      </c>
      <c r="V10" s="647"/>
    </row>
    <row r="11" spans="1:22" ht="24" thickBot="1" x14ac:dyDescent="0.4">
      <c r="A11" s="52" t="s">
        <v>156</v>
      </c>
      <c r="B11" s="53">
        <v>11029</v>
      </c>
      <c r="C11" s="18"/>
      <c r="D11" s="54"/>
      <c r="F11" s="664"/>
      <c r="G11" s="39" t="s">
        <v>159</v>
      </c>
      <c r="H11" s="40"/>
      <c r="I11" s="41">
        <v>11788</v>
      </c>
      <c r="J11" s="34"/>
      <c r="K11" s="47"/>
      <c r="L11" s="47"/>
      <c r="M11" s="48">
        <v>11788</v>
      </c>
      <c r="O11" s="665" t="s">
        <v>457</v>
      </c>
      <c r="P11" s="38" t="s">
        <v>159</v>
      </c>
      <c r="Q11" s="666">
        <v>0</v>
      </c>
      <c r="R11" s="667">
        <v>0</v>
      </c>
      <c r="S11" s="668">
        <v>1983.3688215880468</v>
      </c>
      <c r="T11" s="77">
        <v>1983.3688215880468</v>
      </c>
      <c r="U11" s="78">
        <v>1983.3688215880468</v>
      </c>
      <c r="V11" s="647"/>
    </row>
    <row r="12" spans="1:22" ht="24" thickBot="1" x14ac:dyDescent="0.4">
      <c r="A12" s="55" t="s">
        <v>158</v>
      </c>
      <c r="B12" s="53">
        <v>172716</v>
      </c>
      <c r="D12" s="54"/>
      <c r="F12" s="664"/>
      <c r="G12" s="39" t="s">
        <v>161</v>
      </c>
      <c r="H12" s="40"/>
      <c r="I12" s="41">
        <v>339370</v>
      </c>
      <c r="J12" s="34"/>
      <c r="K12" s="47"/>
      <c r="L12" s="47"/>
      <c r="M12" s="48">
        <v>339370</v>
      </c>
      <c r="N12" s="56">
        <v>0.31014786788762772</v>
      </c>
      <c r="O12" s="665" t="s">
        <v>458</v>
      </c>
      <c r="P12" s="38" t="s">
        <v>161</v>
      </c>
      <c r="Q12" s="666">
        <v>0</v>
      </c>
      <c r="R12" s="667">
        <v>0</v>
      </c>
      <c r="S12" s="668">
        <v>57100.091362600564</v>
      </c>
      <c r="T12" s="77">
        <v>57100.091362600564</v>
      </c>
      <c r="U12" s="78">
        <v>57100.091362600564</v>
      </c>
      <c r="V12" s="647"/>
    </row>
    <row r="13" spans="1:22" ht="24" thickBot="1" x14ac:dyDescent="0.4">
      <c r="A13" s="55" t="s">
        <v>542</v>
      </c>
      <c r="B13" s="53">
        <v>1182789</v>
      </c>
      <c r="C13" s="54"/>
      <c r="F13" s="664"/>
      <c r="G13" s="39" t="s">
        <v>163</v>
      </c>
      <c r="H13" s="40"/>
      <c r="I13" s="41">
        <v>116328</v>
      </c>
      <c r="J13" s="34"/>
      <c r="K13" s="670">
        <v>116328</v>
      </c>
      <c r="L13" s="47"/>
      <c r="M13" s="48"/>
      <c r="N13" s="56">
        <v>0</v>
      </c>
      <c r="O13" s="665" t="s">
        <v>448</v>
      </c>
      <c r="P13" s="38" t="s">
        <v>163</v>
      </c>
      <c r="Q13" s="666">
        <v>19572.559236316112</v>
      </c>
      <c r="R13" s="667">
        <v>0</v>
      </c>
      <c r="S13" s="668">
        <v>0</v>
      </c>
      <c r="T13" s="77">
        <v>19572.559236316112</v>
      </c>
      <c r="U13" s="78">
        <v>19572.559236316112</v>
      </c>
      <c r="V13" s="647"/>
    </row>
    <row r="14" spans="1:22" ht="21" thickBot="1" x14ac:dyDescent="0.35">
      <c r="A14" s="18" t="s">
        <v>162</v>
      </c>
      <c r="B14"/>
      <c r="D14"/>
      <c r="F14" s="664"/>
      <c r="G14" s="39" t="s">
        <v>165</v>
      </c>
      <c r="H14" s="40"/>
      <c r="I14" s="41">
        <v>16800</v>
      </c>
      <c r="J14" s="34"/>
      <c r="K14" s="47">
        <v>110.33529208434152</v>
      </c>
      <c r="L14" s="47">
        <v>11200</v>
      </c>
      <c r="M14" s="47">
        <v>5489.6647079156583</v>
      </c>
      <c r="N14" s="56">
        <v>0.32892600324750637</v>
      </c>
      <c r="O14" s="671" t="s">
        <v>543</v>
      </c>
      <c r="P14" s="38" t="s">
        <v>184</v>
      </c>
      <c r="Q14" s="666">
        <v>18.564266902009958</v>
      </c>
      <c r="R14" s="667">
        <v>1884.4359350005195</v>
      </c>
      <c r="S14" s="668">
        <v>923.65370059824977</v>
      </c>
      <c r="T14" s="77">
        <v>2826.6539025007792</v>
      </c>
      <c r="U14" s="78">
        <v>2826.6539025007792</v>
      </c>
      <c r="V14" s="647"/>
    </row>
    <row r="15" spans="1:22" ht="24" thickBot="1" x14ac:dyDescent="0.4">
      <c r="A15" s="18" t="s">
        <v>164</v>
      </c>
      <c r="B15" s="53">
        <v>394489</v>
      </c>
      <c r="D15"/>
      <c r="F15" s="664"/>
      <c r="G15" s="39" t="s">
        <v>544</v>
      </c>
      <c r="H15" s="40"/>
      <c r="I15" s="46">
        <v>1164</v>
      </c>
      <c r="J15" s="34"/>
      <c r="K15" s="670">
        <v>1164</v>
      </c>
      <c r="L15" s="47"/>
      <c r="M15" s="48"/>
      <c r="O15" s="665" t="s">
        <v>296</v>
      </c>
      <c r="P15" s="38" t="s">
        <v>544</v>
      </c>
      <c r="Q15" s="666">
        <v>195.84673467326829</v>
      </c>
      <c r="R15" s="667">
        <v>0</v>
      </c>
      <c r="S15" s="668">
        <v>0</v>
      </c>
      <c r="T15" s="77">
        <v>195.84673467326829</v>
      </c>
      <c r="U15" s="78">
        <v>195.84673467326829</v>
      </c>
      <c r="V15" s="647"/>
    </row>
    <row r="16" spans="1:22" ht="24" thickBot="1" x14ac:dyDescent="0.4">
      <c r="A16" s="52" t="s">
        <v>156</v>
      </c>
      <c r="B16" s="59">
        <v>0</v>
      </c>
      <c r="D16" s="54"/>
      <c r="F16" s="672" t="s">
        <v>167</v>
      </c>
      <c r="G16" s="61" t="s">
        <v>168</v>
      </c>
      <c r="H16" s="62"/>
      <c r="I16" s="63">
        <v>95599</v>
      </c>
      <c r="J16" s="34"/>
      <c r="K16" s="673">
        <v>95599</v>
      </c>
      <c r="L16" s="64"/>
      <c r="M16" s="65"/>
      <c r="N16" s="56">
        <v>0</v>
      </c>
      <c r="O16" s="674" t="s">
        <v>450</v>
      </c>
      <c r="P16" s="675" t="s">
        <v>168</v>
      </c>
      <c r="Q16" s="666">
        <v>16084.838477688811</v>
      </c>
      <c r="R16" s="667">
        <v>0</v>
      </c>
      <c r="S16" s="668">
        <v>0</v>
      </c>
      <c r="T16" s="77">
        <v>16084.838477688811</v>
      </c>
      <c r="U16" s="78">
        <v>16084.838477688811</v>
      </c>
      <c r="V16" s="647"/>
    </row>
    <row r="17" spans="1:22" ht="24" thickBot="1" x14ac:dyDescent="0.4">
      <c r="A17" s="55" t="s">
        <v>158</v>
      </c>
      <c r="B17" s="59">
        <v>11</v>
      </c>
      <c r="D17" s="54"/>
      <c r="F17" s="67" t="s">
        <v>545</v>
      </c>
      <c r="G17" s="68"/>
      <c r="H17" s="69"/>
      <c r="I17" s="70">
        <v>1366534</v>
      </c>
      <c r="J17" s="67" t="s">
        <v>170</v>
      </c>
      <c r="K17" s="71">
        <v>213201.33529208435</v>
      </c>
      <c r="L17" s="71">
        <v>796685</v>
      </c>
      <c r="M17" s="71">
        <v>356647.66470791568</v>
      </c>
      <c r="N17" s="56">
        <v>0.26098704072340367</v>
      </c>
      <c r="O17" s="676" t="s">
        <v>546</v>
      </c>
      <c r="P17" s="677"/>
      <c r="Q17" s="678">
        <v>35871.808715580199</v>
      </c>
      <c r="R17" s="678">
        <v>134044.80739963293</v>
      </c>
      <c r="S17" s="679">
        <v>60007.113884786864</v>
      </c>
      <c r="T17" s="680">
        <v>229923.73</v>
      </c>
      <c r="U17" s="681">
        <v>229923.73</v>
      </c>
      <c r="V17" s="682"/>
    </row>
    <row r="18" spans="1:22" ht="24.75" thickTop="1" thickBot="1" x14ac:dyDescent="0.4">
      <c r="A18" s="55" t="s">
        <v>160</v>
      </c>
      <c r="B18" s="59">
        <v>394478</v>
      </c>
      <c r="D18" s="60"/>
      <c r="F18" s="72" t="s">
        <v>547</v>
      </c>
      <c r="G18" s="73"/>
      <c r="H18" s="73"/>
      <c r="I18" s="74">
        <v>229923.73</v>
      </c>
      <c r="J18" s="75" t="s">
        <v>173</v>
      </c>
      <c r="K18" s="76">
        <v>35871.808715580199</v>
      </c>
      <c r="L18" s="76">
        <v>134044.80739963293</v>
      </c>
      <c r="M18" s="76">
        <v>60007.113884786864</v>
      </c>
      <c r="N18" s="56"/>
      <c r="O18" s="683"/>
      <c r="P18" s="643"/>
      <c r="Q18" s="643"/>
      <c r="R18" s="643"/>
      <c r="S18" s="643"/>
      <c r="T18" s="643"/>
      <c r="U18" s="643"/>
      <c r="V18" s="644"/>
    </row>
    <row r="19" spans="1:22" ht="21.75" thickTop="1" thickBot="1" x14ac:dyDescent="0.35">
      <c r="A19" s="18" t="s">
        <v>174</v>
      </c>
      <c r="B19" s="684">
        <v>360361</v>
      </c>
      <c r="C19" s="54"/>
      <c r="D19" s="60"/>
      <c r="F19" s="685" t="s">
        <v>175</v>
      </c>
      <c r="G19" s="126"/>
      <c r="H19" s="686"/>
      <c r="I19" s="687">
        <v>0.16825320848218925</v>
      </c>
      <c r="J19" s="79" t="s">
        <v>176</v>
      </c>
      <c r="K19" s="80" t="s">
        <v>177</v>
      </c>
      <c r="L19" s="81"/>
      <c r="M19" s="82"/>
      <c r="N19" s="56"/>
      <c r="O19" s="688" t="s">
        <v>548</v>
      </c>
      <c r="P19" s="165"/>
      <c r="Q19" s="165"/>
      <c r="R19" s="165"/>
      <c r="S19" s="165"/>
      <c r="T19" s="165"/>
      <c r="U19" s="689"/>
      <c r="V19" s="647"/>
    </row>
    <row r="20" spans="1:22" ht="31.5" thickBot="1" x14ac:dyDescent="0.35">
      <c r="A20" s="52" t="s">
        <v>156</v>
      </c>
      <c r="B20" s="59">
        <v>0</v>
      </c>
      <c r="D20" s="690"/>
      <c r="G20" s="699" t="s">
        <v>550</v>
      </c>
      <c r="I20" s="700">
        <v>0</v>
      </c>
      <c r="J20" s="691" t="s">
        <v>178</v>
      </c>
      <c r="K20" s="692">
        <v>57</v>
      </c>
      <c r="L20" s="83">
        <v>5786</v>
      </c>
      <c r="M20" s="693">
        <v>2836</v>
      </c>
      <c r="N20" s="84"/>
      <c r="O20" s="694">
        <v>1</v>
      </c>
      <c r="P20" s="127" t="s">
        <v>549</v>
      </c>
      <c r="Q20" s="128">
        <v>1361.1599999999999</v>
      </c>
      <c r="R20" s="128">
        <v>138169.68</v>
      </c>
      <c r="S20" s="128">
        <v>67723.679999999993</v>
      </c>
      <c r="T20" s="695">
        <v>207254.52</v>
      </c>
      <c r="U20" s="105"/>
      <c r="V20" s="647"/>
    </row>
    <row r="21" spans="1:22" ht="21" thickBot="1" x14ac:dyDescent="0.35">
      <c r="A21" s="55" t="s">
        <v>158</v>
      </c>
      <c r="B21" s="59">
        <v>0</v>
      </c>
      <c r="C21" s="122"/>
      <c r="D21" s="54"/>
      <c r="J21" s="696" t="s">
        <v>179</v>
      </c>
      <c r="K21" s="692">
        <v>73</v>
      </c>
      <c r="L21" s="83">
        <v>13577</v>
      </c>
      <c r="M21" s="693">
        <v>5321</v>
      </c>
      <c r="O21" s="697"/>
      <c r="P21" s="99" t="s">
        <v>187</v>
      </c>
      <c r="Q21" s="100"/>
      <c r="R21" s="100"/>
      <c r="S21" s="100"/>
      <c r="T21" s="698"/>
      <c r="U21" s="101"/>
      <c r="V21" s="647"/>
    </row>
    <row r="22" spans="1:22" ht="21" thickBot="1" x14ac:dyDescent="0.35">
      <c r="A22" s="55" t="s">
        <v>160</v>
      </c>
      <c r="B22" s="59">
        <v>360361</v>
      </c>
      <c r="C22" s="122"/>
      <c r="D22" s="60"/>
      <c r="J22" s="701" t="s">
        <v>180</v>
      </c>
      <c r="K22" s="83">
        <v>57</v>
      </c>
      <c r="L22" s="86"/>
      <c r="M22" s="702"/>
      <c r="O22" s="694">
        <v>2</v>
      </c>
      <c r="P22" s="104" t="s">
        <v>190</v>
      </c>
      <c r="Q22" s="51">
        <v>283.86</v>
      </c>
      <c r="R22" s="703">
        <v>28814.280000000002</v>
      </c>
      <c r="S22" s="703">
        <v>14123.28</v>
      </c>
      <c r="T22" s="704">
        <v>43221.420000000006</v>
      </c>
      <c r="U22" s="105"/>
      <c r="V22" s="647"/>
    </row>
    <row r="23" spans="1:22" ht="21" thickBot="1" x14ac:dyDescent="0.35">
      <c r="A23" s="18" t="s">
        <v>181</v>
      </c>
      <c r="B23" s="57">
        <v>339370</v>
      </c>
      <c r="D23" s="60"/>
      <c r="J23" s="109" t="s">
        <v>140</v>
      </c>
      <c r="K23" s="83">
        <v>73</v>
      </c>
      <c r="L23" s="86"/>
      <c r="M23" s="702"/>
      <c r="O23" s="694">
        <v>3</v>
      </c>
      <c r="P23" s="108" t="s">
        <v>141</v>
      </c>
      <c r="Q23" s="51">
        <v>18.564266902009958</v>
      </c>
      <c r="R23" s="703">
        <v>1884.4359350005195</v>
      </c>
      <c r="S23" s="703">
        <v>923.65370059824977</v>
      </c>
      <c r="T23" s="704">
        <v>2826.6539025007792</v>
      </c>
      <c r="U23" s="105"/>
      <c r="V23" s="647"/>
    </row>
    <row r="24" spans="1:22" ht="27.75" thickBot="1" x14ac:dyDescent="0.35">
      <c r="A24" s="52" t="s">
        <v>156</v>
      </c>
      <c r="B24" s="59">
        <v>0</v>
      </c>
      <c r="D24" s="60"/>
      <c r="J24" s="705" t="s">
        <v>182</v>
      </c>
      <c r="K24" s="706">
        <v>0</v>
      </c>
      <c r="L24" s="707"/>
      <c r="M24" s="708"/>
      <c r="O24" s="694">
        <v>4</v>
      </c>
      <c r="P24" s="104" t="s">
        <v>193</v>
      </c>
      <c r="Q24" s="51">
        <v>3.871258209471137</v>
      </c>
      <c r="R24" s="703">
        <v>392.96666666666664</v>
      </c>
      <c r="S24" s="703">
        <v>192.61207512386218</v>
      </c>
      <c r="T24" s="114">
        <v>589.44999999999993</v>
      </c>
      <c r="U24" s="709" t="s">
        <v>194</v>
      </c>
      <c r="V24" s="647"/>
    </row>
    <row r="25" spans="1:22" ht="21" thickBot="1" x14ac:dyDescent="0.35">
      <c r="A25" s="55" t="s">
        <v>158</v>
      </c>
      <c r="B25" s="59">
        <v>4</v>
      </c>
      <c r="D25" s="54"/>
      <c r="J25" s="710"/>
      <c r="K25" s="711"/>
      <c r="L25" s="711"/>
      <c r="M25" s="712"/>
      <c r="O25" s="694">
        <v>5</v>
      </c>
      <c r="P25" s="104" t="s">
        <v>201</v>
      </c>
      <c r="Q25" s="51">
        <v>376.74964051157963</v>
      </c>
      <c r="R25" s="703">
        <v>38243.393333333333</v>
      </c>
      <c r="S25" s="703">
        <v>18744.947026155085</v>
      </c>
      <c r="T25" s="114">
        <v>57365.09</v>
      </c>
      <c r="U25" s="115"/>
      <c r="V25" s="647"/>
    </row>
    <row r="26" spans="1:22" ht="21" thickBot="1" x14ac:dyDescent="0.35">
      <c r="A26" s="55" t="s">
        <v>160</v>
      </c>
      <c r="B26" s="59">
        <v>339366</v>
      </c>
      <c r="C26" s="88" t="s">
        <v>183</v>
      </c>
      <c r="D26" s="60"/>
      <c r="J26" s="85"/>
      <c r="L26" s="86"/>
      <c r="M26" s="87"/>
      <c r="O26" s="694">
        <v>6</v>
      </c>
      <c r="P26" s="118" t="s">
        <v>198</v>
      </c>
      <c r="Q26" s="119">
        <v>677.88650535776014</v>
      </c>
      <c r="R26" s="713">
        <v>68811.426666666666</v>
      </c>
      <c r="S26" s="713">
        <v>33727.826827975572</v>
      </c>
      <c r="T26" s="114">
        <v>103217.14</v>
      </c>
      <c r="U26" s="120"/>
      <c r="V26" s="647"/>
    </row>
    <row r="27" spans="1:22" ht="19.5" thickBot="1" x14ac:dyDescent="0.35">
      <c r="A27" s="18" t="s">
        <v>185</v>
      </c>
      <c r="B27" s="57">
        <v>0</v>
      </c>
      <c r="C27" s="89">
        <v>16800</v>
      </c>
      <c r="D27" s="60"/>
      <c r="L27" s="90"/>
      <c r="M27" s="91"/>
      <c r="O27" s="714" t="s">
        <v>202</v>
      </c>
      <c r="P27" s="123" t="s">
        <v>203</v>
      </c>
      <c r="Q27" s="124">
        <v>-0.22832901917900017</v>
      </c>
      <c r="R27" s="124">
        <v>-23.177398332802113</v>
      </c>
      <c r="S27" s="124">
        <v>-11.360370147216599</v>
      </c>
      <c r="T27" s="125">
        <v>-34.766097499197713</v>
      </c>
      <c r="U27" s="115"/>
      <c r="V27" s="647"/>
    </row>
    <row r="28" spans="1:22" ht="24" thickBot="1" x14ac:dyDescent="0.4">
      <c r="A28" s="52" t="s">
        <v>156</v>
      </c>
      <c r="B28" s="59">
        <v>0</v>
      </c>
      <c r="D28" s="60"/>
      <c r="H28" s="122"/>
      <c r="J28" s="93" t="s">
        <v>551</v>
      </c>
      <c r="K28" s="715">
        <v>23.88</v>
      </c>
      <c r="L28" s="94"/>
      <c r="M28" s="95"/>
      <c r="O28" s="716"/>
      <c r="P28" s="127" t="s">
        <v>204</v>
      </c>
      <c r="Q28" s="128">
        <v>363.54</v>
      </c>
      <c r="R28" s="128">
        <v>67613.460000000006</v>
      </c>
      <c r="S28" s="128">
        <v>26498.58</v>
      </c>
      <c r="T28" s="717">
        <v>94475.58</v>
      </c>
      <c r="U28" s="105"/>
      <c r="V28" s="647"/>
    </row>
    <row r="29" spans="1:22" ht="24" thickBot="1" x14ac:dyDescent="0.4">
      <c r="A29" s="55" t="s">
        <v>158</v>
      </c>
      <c r="B29" s="59">
        <v>0</v>
      </c>
      <c r="D29" s="54"/>
      <c r="J29" s="96" t="s">
        <v>552</v>
      </c>
      <c r="K29" s="718">
        <v>4.9800000000000004</v>
      </c>
      <c r="L29" s="97"/>
      <c r="M29" s="98"/>
      <c r="O29" s="716"/>
      <c r="P29" s="129" t="s">
        <v>205</v>
      </c>
      <c r="Q29" s="130"/>
      <c r="R29" s="130"/>
      <c r="S29" s="130"/>
      <c r="T29" s="114">
        <v>144434.49</v>
      </c>
      <c r="U29" s="105"/>
      <c r="V29" s="647"/>
    </row>
    <row r="30" spans="1:22" ht="21.75" thickTop="1" thickBot="1" x14ac:dyDescent="0.35">
      <c r="A30" s="55" t="s">
        <v>160</v>
      </c>
      <c r="B30" s="59">
        <v>0</v>
      </c>
      <c r="D30" s="60"/>
      <c r="O30" s="719"/>
      <c r="P30" s="720" t="s">
        <v>206</v>
      </c>
      <c r="Q30" s="721"/>
      <c r="R30" s="721"/>
      <c r="S30" s="721"/>
      <c r="T30" s="722">
        <v>6737.4899999999834</v>
      </c>
      <c r="U30" s="723" t="s">
        <v>207</v>
      </c>
      <c r="V30" s="647"/>
    </row>
    <row r="31" spans="1:22" ht="18.75" thickBot="1" x14ac:dyDescent="0.3">
      <c r="A31" s="18" t="s">
        <v>188</v>
      </c>
      <c r="B31" s="57">
        <v>95599</v>
      </c>
      <c r="D31" s="60"/>
      <c r="J31" s="102" t="s">
        <v>189</v>
      </c>
      <c r="K31" s="103"/>
      <c r="L31" s="165"/>
      <c r="M31" s="165"/>
      <c r="N31" s="165"/>
      <c r="O31" s="724"/>
      <c r="P31" s="725"/>
      <c r="Q31" s="725"/>
      <c r="R31" s="726"/>
      <c r="S31" s="725"/>
      <c r="T31" s="725"/>
      <c r="U31" s="725"/>
      <c r="V31" s="682"/>
    </row>
    <row r="32" spans="1:22" ht="16.5" thickTop="1" x14ac:dyDescent="0.25">
      <c r="A32" s="52" t="s">
        <v>156</v>
      </c>
      <c r="B32" s="59">
        <v>3934</v>
      </c>
      <c r="D32" s="60"/>
      <c r="J32" s="106" t="s">
        <v>191</v>
      </c>
      <c r="K32" s="107">
        <v>2094</v>
      </c>
      <c r="N32" s="105"/>
      <c r="R32" s="51"/>
    </row>
    <row r="33" spans="1:28" ht="20.25" x14ac:dyDescent="0.3">
      <c r="A33" s="55" t="s">
        <v>158</v>
      </c>
      <c r="B33" s="59">
        <v>62065</v>
      </c>
      <c r="D33" s="54"/>
      <c r="J33" s="109" t="s">
        <v>553</v>
      </c>
      <c r="K33" s="727">
        <v>2094</v>
      </c>
      <c r="L33" s="110" t="s">
        <v>192</v>
      </c>
      <c r="N33" s="105"/>
      <c r="Q33" s="51"/>
      <c r="R33" s="51"/>
    </row>
    <row r="34" spans="1:28" ht="19.5" thickBot="1" x14ac:dyDescent="0.35">
      <c r="A34" s="55" t="s">
        <v>160</v>
      </c>
      <c r="B34" s="59">
        <v>29600</v>
      </c>
      <c r="D34" s="60"/>
      <c r="J34" s="111" t="s">
        <v>195</v>
      </c>
      <c r="K34" s="112">
        <v>2122</v>
      </c>
      <c r="L34" s="113" t="s">
        <v>196</v>
      </c>
      <c r="M34" s="728">
        <v>5.099335532516494</v>
      </c>
      <c r="N34" s="729" t="s">
        <v>197</v>
      </c>
      <c r="R34" s="51"/>
    </row>
    <row r="35" spans="1:28" ht="27.75" thickTop="1" thickBot="1" x14ac:dyDescent="0.45">
      <c r="A35" s="18" t="s">
        <v>199</v>
      </c>
      <c r="B35" s="57">
        <v>176715</v>
      </c>
      <c r="C35" s="89">
        <v>-16800</v>
      </c>
      <c r="D35" s="60"/>
      <c r="J35" s="111" t="s">
        <v>592</v>
      </c>
      <c r="K35" s="116">
        <v>10820.79</v>
      </c>
      <c r="L35" s="730" t="s">
        <v>200</v>
      </c>
      <c r="M35" s="731">
        <v>5.1675214899713469</v>
      </c>
      <c r="N35" s="732" t="s">
        <v>197</v>
      </c>
      <c r="R35" s="51"/>
    </row>
    <row r="36" spans="1:28" ht="18" x14ac:dyDescent="0.25">
      <c r="A36" s="52" t="s">
        <v>156</v>
      </c>
      <c r="B36" s="59">
        <v>7095</v>
      </c>
      <c r="D36" s="60"/>
      <c r="J36" s="122"/>
      <c r="K36" s="122"/>
      <c r="R36" s="51"/>
    </row>
    <row r="37" spans="1:28" ht="18" x14ac:dyDescent="0.25">
      <c r="A37" s="55" t="s">
        <v>158</v>
      </c>
      <c r="B37" s="59">
        <v>110636</v>
      </c>
      <c r="D37" s="54"/>
      <c r="J37" s="122"/>
      <c r="K37" s="122"/>
      <c r="R37" s="733"/>
      <c r="S37" s="733"/>
      <c r="T37" s="733"/>
      <c r="X37" s="51"/>
      <c r="Y37" s="330"/>
      <c r="Z37" s="330"/>
      <c r="AA37" s="330"/>
      <c r="AB37" s="330"/>
    </row>
    <row r="38" spans="1:28" ht="18" x14ac:dyDescent="0.25">
      <c r="A38" s="55" t="s">
        <v>160</v>
      </c>
      <c r="B38" s="59">
        <v>58984</v>
      </c>
      <c r="D38" s="60"/>
      <c r="J38" s="122"/>
      <c r="K38" s="122"/>
      <c r="R38" s="51"/>
      <c r="S38" s="51"/>
      <c r="Y38" s="330"/>
      <c r="Z38" s="330"/>
      <c r="AA38" s="330"/>
      <c r="AB38" s="330"/>
    </row>
    <row r="39" spans="1:28" ht="18" x14ac:dyDescent="0.25">
      <c r="B39"/>
      <c r="D39" s="60"/>
      <c r="J39" s="122"/>
      <c r="K39" s="122"/>
      <c r="R39" s="733"/>
      <c r="S39" s="733"/>
      <c r="X39" s="51"/>
      <c r="Y39" s="330"/>
      <c r="Z39" s="330"/>
      <c r="AA39" s="330"/>
      <c r="AB39" s="330"/>
    </row>
    <row r="40" spans="1:28" ht="15.75" x14ac:dyDescent="0.25">
      <c r="A40" s="55"/>
      <c r="B40"/>
      <c r="D40" s="60"/>
      <c r="J40" s="126"/>
      <c r="K40" s="126"/>
      <c r="R40" s="51"/>
      <c r="Y40" s="330"/>
    </row>
    <row r="41" spans="1:28" ht="20.25" x14ac:dyDescent="0.3">
      <c r="A41" s="55" t="s">
        <v>208</v>
      </c>
      <c r="B41" s="131">
        <v>30635</v>
      </c>
      <c r="D41"/>
    </row>
    <row r="42" spans="1:28" ht="15" x14ac:dyDescent="0.25">
      <c r="A42" s="135" t="s">
        <v>210</v>
      </c>
      <c r="B42" s="136">
        <v>1677</v>
      </c>
      <c r="D42"/>
    </row>
    <row r="43" spans="1:28" ht="20.25" x14ac:dyDescent="0.3">
      <c r="A43" s="135" t="s">
        <v>211</v>
      </c>
      <c r="B43" s="136">
        <v>1490</v>
      </c>
      <c r="D43" s="132"/>
    </row>
    <row r="44" spans="1:28" ht="45" customHeight="1" x14ac:dyDescent="0.25">
      <c r="A44" s="135" t="s">
        <v>213</v>
      </c>
      <c r="B44" s="136">
        <v>1750</v>
      </c>
      <c r="D44" s="137"/>
    </row>
    <row r="45" spans="1:28" ht="15" x14ac:dyDescent="0.25">
      <c r="A45" s="135" t="s">
        <v>218</v>
      </c>
      <c r="B45" s="136">
        <v>1577</v>
      </c>
      <c r="D45" s="137"/>
    </row>
    <row r="46" spans="1:28" ht="15" x14ac:dyDescent="0.25">
      <c r="A46" s="135" t="s">
        <v>219</v>
      </c>
      <c r="B46" s="136">
        <v>1588</v>
      </c>
      <c r="D46" s="137"/>
    </row>
    <row r="47" spans="1:28" ht="15" x14ac:dyDescent="0.25">
      <c r="A47" s="135" t="s">
        <v>221</v>
      </c>
      <c r="B47" s="136">
        <v>2341</v>
      </c>
      <c r="D47" s="137"/>
    </row>
    <row r="48" spans="1:28" ht="15" x14ac:dyDescent="0.25">
      <c r="A48" s="135" t="s">
        <v>223</v>
      </c>
      <c r="B48" s="136">
        <v>3337</v>
      </c>
      <c r="D48" s="137"/>
    </row>
    <row r="49" spans="1:4" ht="15" x14ac:dyDescent="0.25">
      <c r="A49" s="135" t="s">
        <v>224</v>
      </c>
      <c r="B49" s="136">
        <v>3745</v>
      </c>
      <c r="D49" s="137"/>
    </row>
    <row r="50" spans="1:4" ht="15" x14ac:dyDescent="0.25">
      <c r="A50" s="135" t="s">
        <v>225</v>
      </c>
      <c r="B50" s="136">
        <v>3818</v>
      </c>
      <c r="D50" s="137"/>
    </row>
    <row r="51" spans="1:4" ht="15" x14ac:dyDescent="0.25">
      <c r="A51" s="135" t="s">
        <v>227</v>
      </c>
      <c r="B51" s="136">
        <v>4188</v>
      </c>
      <c r="D51" s="137"/>
    </row>
    <row r="52" spans="1:4" ht="15" x14ac:dyDescent="0.25">
      <c r="A52" s="135" t="s">
        <v>228</v>
      </c>
      <c r="B52" s="136">
        <v>5124</v>
      </c>
      <c r="D52" s="137"/>
    </row>
    <row r="53" spans="1:4" ht="20.25" x14ac:dyDescent="0.3">
      <c r="A53" s="135" t="s">
        <v>230</v>
      </c>
      <c r="B53" s="131">
        <v>11788</v>
      </c>
      <c r="D53" s="137"/>
    </row>
    <row r="54" spans="1:4" ht="15" x14ac:dyDescent="0.25">
      <c r="A54" s="135" t="s">
        <v>232</v>
      </c>
      <c r="B54" s="136">
        <v>1809</v>
      </c>
      <c r="D54" s="137"/>
    </row>
    <row r="55" spans="1:4" ht="20.25" x14ac:dyDescent="0.3">
      <c r="A55" s="135" t="s">
        <v>233</v>
      </c>
      <c r="B55" s="136">
        <v>2057</v>
      </c>
      <c r="D55" s="132"/>
    </row>
    <row r="56" spans="1:4" ht="15" x14ac:dyDescent="0.25">
      <c r="A56" s="135" t="s">
        <v>234</v>
      </c>
      <c r="B56" s="136">
        <v>2231</v>
      </c>
      <c r="D56" s="137"/>
    </row>
    <row r="57" spans="1:4" ht="15" x14ac:dyDescent="0.25">
      <c r="A57" s="135" t="s">
        <v>235</v>
      </c>
      <c r="B57" s="136">
        <v>1864</v>
      </c>
      <c r="D57" s="137"/>
    </row>
    <row r="58" spans="1:4" ht="15" x14ac:dyDescent="0.25">
      <c r="A58" s="135" t="s">
        <v>236</v>
      </c>
      <c r="B58" s="136">
        <v>1981</v>
      </c>
      <c r="D58" s="137"/>
    </row>
    <row r="59" spans="1:4" ht="15" x14ac:dyDescent="0.25">
      <c r="A59" s="135" t="s">
        <v>237</v>
      </c>
      <c r="B59" s="136">
        <v>1846</v>
      </c>
      <c r="D59" s="137"/>
    </row>
    <row r="60" spans="1:4" ht="20.25" x14ac:dyDescent="0.3">
      <c r="A60" s="135" t="s">
        <v>238</v>
      </c>
      <c r="B60" s="131">
        <v>1164</v>
      </c>
      <c r="D60" s="137"/>
    </row>
    <row r="61" spans="1:4" ht="15" x14ac:dyDescent="0.25">
      <c r="A61" s="135" t="s">
        <v>240</v>
      </c>
      <c r="B61" s="136">
        <v>370</v>
      </c>
      <c r="D61" s="137"/>
    </row>
    <row r="62" spans="1:4" ht="20.25" x14ac:dyDescent="0.3">
      <c r="A62" s="135" t="s">
        <v>241</v>
      </c>
      <c r="B62" s="136">
        <v>794</v>
      </c>
      <c r="D62" s="132"/>
    </row>
    <row r="63" spans="1:4" ht="15" x14ac:dyDescent="0.25">
      <c r="A63" s="135"/>
      <c r="B63" s="137"/>
      <c r="D63" s="137"/>
    </row>
    <row r="64" spans="1:4" ht="15" x14ac:dyDescent="0.25">
      <c r="B64" s="137"/>
      <c r="D64" s="137"/>
    </row>
    <row r="65" spans="2:2" ht="20.25" x14ac:dyDescent="0.3">
      <c r="B65" s="132"/>
    </row>
    <row r="66" spans="2:2" ht="15" x14ac:dyDescent="0.25">
      <c r="B66" s="137"/>
    </row>
    <row r="67" spans="2:2" ht="15" x14ac:dyDescent="0.25">
      <c r="B67" s="137"/>
    </row>
  </sheetData>
  <pageMargins left="0.7" right="0.7" top="0.75" bottom="0.75" header="0.3" footer="0.3"/>
  <pageSetup paperSize="9" scale="3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S58"/>
  <sheetViews>
    <sheetView zoomScale="75" zoomScaleNormal="75" workbookViewId="0">
      <selection activeCell="D14" sqref="D14"/>
    </sheetView>
  </sheetViews>
  <sheetFormatPr baseColWidth="10" defaultColWidth="10.7109375" defaultRowHeight="23.25" x14ac:dyDescent="0.35"/>
  <cols>
    <col min="1" max="1" width="55.140625" customWidth="1"/>
    <col min="2" max="2" width="8.5703125" customWidth="1"/>
    <col min="3" max="3" width="28.42578125" customWidth="1"/>
    <col min="4" max="4" width="18.140625" customWidth="1"/>
    <col min="5" max="5" width="17.7109375" customWidth="1"/>
    <col min="6" max="6" width="23.28515625" bestFit="1" customWidth="1"/>
    <col min="7" max="7" width="17" customWidth="1"/>
    <col min="8" max="8" width="6.7109375" bestFit="1" customWidth="1"/>
    <col min="9" max="9" width="4.5703125" customWidth="1"/>
    <col min="10" max="10" width="13.7109375" bestFit="1" customWidth="1"/>
    <col min="11" max="11" width="6.7109375" customWidth="1"/>
    <col min="12" max="12" width="4.28515625" bestFit="1" customWidth="1"/>
    <col min="13" max="13" width="16.42578125" customWidth="1"/>
    <col min="14" max="14" width="7.85546875" customWidth="1"/>
    <col min="15" max="15" width="12.28515625" style="242" customWidth="1"/>
    <col min="16" max="16" width="20.42578125" style="238" customWidth="1"/>
    <col min="17" max="17" width="16.42578125" style="243" bestFit="1" customWidth="1"/>
    <col min="18" max="18" width="4.28515625" customWidth="1"/>
    <col min="19" max="19" width="16" customWidth="1"/>
  </cols>
  <sheetData>
    <row r="2" spans="1:19" ht="28.5" x14ac:dyDescent="0.45">
      <c r="A2" s="742" t="s">
        <v>589</v>
      </c>
    </row>
    <row r="3" spans="1:19" ht="27" thickBot="1" x14ac:dyDescent="0.45">
      <c r="B3" s="244"/>
    </row>
    <row r="4" spans="1:19" ht="32.25" thickBot="1" x14ac:dyDescent="0.55000000000000004">
      <c r="A4" s="245" t="s">
        <v>27</v>
      </c>
      <c r="B4" s="246" t="s">
        <v>392</v>
      </c>
      <c r="C4" s="247" t="s">
        <v>253</v>
      </c>
      <c r="D4" s="248"/>
      <c r="E4" s="246" t="s">
        <v>392</v>
      </c>
      <c r="F4" s="247" t="s">
        <v>254</v>
      </c>
      <c r="G4" s="248"/>
      <c r="H4" s="246" t="s">
        <v>392</v>
      </c>
      <c r="I4" s="248"/>
      <c r="J4" s="247" t="s">
        <v>188</v>
      </c>
      <c r="K4" s="249"/>
      <c r="L4" s="250" t="s">
        <v>392</v>
      </c>
      <c r="M4" s="251" t="s">
        <v>393</v>
      </c>
      <c r="N4" s="252"/>
      <c r="O4" s="253" t="s">
        <v>394</v>
      </c>
    </row>
    <row r="5" spans="1:19" ht="26.25" x14ac:dyDescent="0.4">
      <c r="A5" s="254" t="s">
        <v>395</v>
      </c>
      <c r="B5" s="255">
        <v>227</v>
      </c>
      <c r="C5" s="256">
        <v>1259.26</v>
      </c>
      <c r="D5" s="257" t="s">
        <v>396</v>
      </c>
      <c r="E5" s="258">
        <v>93</v>
      </c>
      <c r="F5" s="259">
        <v>522.5</v>
      </c>
      <c r="G5" s="260" t="s">
        <v>396</v>
      </c>
      <c r="H5" s="261">
        <v>108</v>
      </c>
      <c r="I5" s="262"/>
      <c r="J5" s="263">
        <v>616</v>
      </c>
      <c r="K5" s="262" t="s">
        <v>396</v>
      </c>
      <c r="L5" s="264">
        <v>5</v>
      </c>
      <c r="M5" s="265">
        <v>38.5</v>
      </c>
      <c r="N5" s="266" t="s">
        <v>396</v>
      </c>
      <c r="O5" s="267"/>
      <c r="P5" s="268" t="s">
        <v>397</v>
      </c>
      <c r="Q5" s="269"/>
    </row>
    <row r="6" spans="1:19" ht="24" thickBot="1" x14ac:dyDescent="0.4">
      <c r="A6" s="270"/>
      <c r="B6" s="271"/>
      <c r="C6" s="272"/>
      <c r="D6" s="273"/>
      <c r="E6" s="271"/>
      <c r="F6" s="272"/>
      <c r="G6" s="273"/>
      <c r="H6" s="271"/>
      <c r="I6" s="273"/>
      <c r="J6" s="274"/>
      <c r="K6" s="275"/>
      <c r="L6" s="276"/>
      <c r="M6" s="274"/>
      <c r="N6" s="277"/>
      <c r="O6" s="277"/>
    </row>
    <row r="7" spans="1:19" ht="31.5" x14ac:dyDescent="0.5">
      <c r="A7" s="592" t="s">
        <v>398</v>
      </c>
      <c r="B7" s="593">
        <v>152</v>
      </c>
      <c r="C7" s="594">
        <v>1025.2</v>
      </c>
      <c r="D7" s="595"/>
      <c r="E7" s="596">
        <v>92</v>
      </c>
      <c r="F7" s="597">
        <v>629.20000000000005</v>
      </c>
      <c r="G7" s="595"/>
      <c r="H7" s="598"/>
      <c r="I7" s="599"/>
      <c r="J7" s="600"/>
      <c r="K7" s="599"/>
      <c r="L7" s="601"/>
      <c r="M7" s="600"/>
      <c r="N7" s="602"/>
      <c r="O7" s="603"/>
      <c r="P7" s="238" t="s">
        <v>399</v>
      </c>
    </row>
    <row r="8" spans="1:19" ht="24" thickBot="1" x14ac:dyDescent="0.4">
      <c r="A8" s="238"/>
      <c r="B8" s="280"/>
      <c r="C8" s="281"/>
      <c r="D8" s="282"/>
      <c r="E8" s="283"/>
      <c r="F8" s="281"/>
      <c r="G8" s="282"/>
      <c r="H8" s="283"/>
      <c r="I8" s="282"/>
      <c r="J8" s="281"/>
      <c r="K8" s="282"/>
      <c r="L8" s="283"/>
      <c r="M8" s="281"/>
      <c r="N8" s="284"/>
      <c r="O8" s="285"/>
    </row>
    <row r="9" spans="1:19" ht="26.25" x14ac:dyDescent="0.4">
      <c r="A9" s="254" t="s">
        <v>400</v>
      </c>
      <c r="B9" s="255">
        <v>11</v>
      </c>
      <c r="C9" s="256">
        <v>104.4</v>
      </c>
      <c r="D9" s="257" t="s">
        <v>396</v>
      </c>
      <c r="E9" s="258">
        <v>6</v>
      </c>
      <c r="F9" s="259">
        <v>62.4</v>
      </c>
      <c r="G9" s="260" t="s">
        <v>396</v>
      </c>
      <c r="H9" s="261">
        <v>29</v>
      </c>
      <c r="I9" s="262"/>
      <c r="J9" s="263">
        <v>238.2</v>
      </c>
      <c r="K9" s="262" t="s">
        <v>396</v>
      </c>
      <c r="L9" s="264">
        <v>7</v>
      </c>
      <c r="M9" s="265">
        <v>70.8</v>
      </c>
      <c r="N9" s="266" t="s">
        <v>396</v>
      </c>
      <c r="O9" s="267"/>
      <c r="P9" s="268" t="s">
        <v>397</v>
      </c>
      <c r="Q9" s="269"/>
    </row>
    <row r="10" spans="1:19" ht="27" thickBot="1" x14ac:dyDescent="0.45">
      <c r="A10" s="238"/>
      <c r="B10" s="280"/>
      <c r="C10" s="281" t="s">
        <v>401</v>
      </c>
      <c r="D10" s="282"/>
      <c r="E10" s="283"/>
      <c r="F10" s="281" t="s">
        <v>401</v>
      </c>
      <c r="G10" s="282"/>
      <c r="H10" s="283"/>
      <c r="I10" s="282"/>
      <c r="J10" s="281"/>
      <c r="K10" s="282"/>
      <c r="L10" s="283"/>
      <c r="M10" s="281"/>
      <c r="N10" s="284"/>
      <c r="O10" s="285"/>
      <c r="P10" s="268"/>
    </row>
    <row r="11" spans="1:19" ht="26.25" x14ac:dyDescent="0.4">
      <c r="A11" s="254" t="s">
        <v>402</v>
      </c>
      <c r="B11" s="255">
        <v>12</v>
      </c>
      <c r="C11" s="256">
        <v>1210</v>
      </c>
      <c r="D11" s="257" t="s">
        <v>396</v>
      </c>
      <c r="E11" s="258">
        <v>6</v>
      </c>
      <c r="F11" s="259">
        <v>616</v>
      </c>
      <c r="G11" s="260" t="s">
        <v>396</v>
      </c>
      <c r="H11" s="261">
        <v>7</v>
      </c>
      <c r="I11" s="262"/>
      <c r="J11" s="263">
        <v>715</v>
      </c>
      <c r="K11" s="262" t="s">
        <v>396</v>
      </c>
      <c r="L11" s="279"/>
      <c r="M11" s="278"/>
      <c r="P11" s="268" t="s">
        <v>397</v>
      </c>
      <c r="Q11" s="269"/>
    </row>
    <row r="12" spans="1:19" ht="26.25" x14ac:dyDescent="0.4">
      <c r="A12" s="286" t="s">
        <v>403</v>
      </c>
      <c r="B12" s="287"/>
      <c r="C12" s="288"/>
      <c r="E12" s="287"/>
      <c r="F12" s="288"/>
      <c r="H12" s="287"/>
      <c r="J12" s="288"/>
      <c r="L12" s="289">
        <v>3</v>
      </c>
      <c r="M12" s="290">
        <v>532.79999999999995</v>
      </c>
      <c r="N12" s="266" t="s">
        <v>396</v>
      </c>
      <c r="O12" s="267">
        <v>581.23</v>
      </c>
      <c r="P12" s="268" t="s">
        <v>397</v>
      </c>
      <c r="Q12" s="269"/>
    </row>
    <row r="13" spans="1:19" ht="26.25" x14ac:dyDescent="0.4">
      <c r="A13" s="291" t="s">
        <v>577</v>
      </c>
      <c r="B13" s="292"/>
      <c r="C13" s="1"/>
      <c r="D13" s="1"/>
      <c r="E13" s="1"/>
      <c r="F13" s="1"/>
      <c r="G13" s="1"/>
      <c r="H13" s="1"/>
      <c r="I13" s="1"/>
      <c r="J13" s="263">
        <v>1369.5</v>
      </c>
      <c r="K13" s="262" t="s">
        <v>396</v>
      </c>
      <c r="L13" s="1"/>
      <c r="M13" s="1"/>
      <c r="O13" s="293">
        <v>1389.61</v>
      </c>
      <c r="P13" s="268" t="s">
        <v>404</v>
      </c>
      <c r="Q13" s="269"/>
      <c r="S13" s="194"/>
    </row>
    <row r="14" spans="1:19" ht="26.25" x14ac:dyDescent="0.4">
      <c r="A14" s="291" t="s">
        <v>578</v>
      </c>
      <c r="B14" s="1"/>
      <c r="C14" s="292"/>
      <c r="D14" s="292"/>
      <c r="E14" s="1"/>
      <c r="F14" s="1"/>
      <c r="G14" s="1"/>
      <c r="H14" s="1"/>
      <c r="I14" s="1"/>
      <c r="J14" s="263">
        <f>438*1.2</f>
        <v>525.6</v>
      </c>
      <c r="K14" s="262" t="s">
        <v>396</v>
      </c>
      <c r="L14" s="1"/>
      <c r="M14" s="1"/>
      <c r="P14" s="268" t="s">
        <v>405</v>
      </c>
      <c r="Q14" s="269"/>
    </row>
    <row r="15" spans="1:19" ht="26.25" x14ac:dyDescent="0.4">
      <c r="A15" s="291" t="s">
        <v>579</v>
      </c>
      <c r="B15" s="292"/>
      <c r="C15" s="1"/>
      <c r="D15" s="1"/>
      <c r="E15" s="1"/>
      <c r="F15" s="1"/>
      <c r="G15" s="1"/>
      <c r="H15" s="1"/>
      <c r="I15" s="1"/>
      <c r="J15" s="263">
        <v>1161.5999999999999</v>
      </c>
      <c r="K15" s="262" t="s">
        <v>396</v>
      </c>
      <c r="L15" s="1"/>
      <c r="M15" s="1"/>
      <c r="O15" s="293">
        <v>1178.6500000000001</v>
      </c>
      <c r="P15" s="268" t="s">
        <v>404</v>
      </c>
      <c r="Q15" s="269"/>
      <c r="S15" s="194"/>
    </row>
    <row r="16" spans="1:19" x14ac:dyDescent="0.35">
      <c r="A16" s="294"/>
      <c r="B16" s="295"/>
      <c r="J16" s="238"/>
      <c r="K16" s="238"/>
      <c r="Q16" s="269"/>
      <c r="S16" s="194"/>
    </row>
    <row r="17" spans="1:19" ht="31.5" x14ac:dyDescent="0.5">
      <c r="A17" s="245" t="s">
        <v>533</v>
      </c>
      <c r="B17" s="295"/>
      <c r="C17" s="295"/>
      <c r="D17" s="295"/>
    </row>
    <row r="18" spans="1:19" ht="26.25" x14ac:dyDescent="0.4">
      <c r="A18" s="296" t="s">
        <v>406</v>
      </c>
      <c r="B18" s="1"/>
      <c r="C18" s="1"/>
      <c r="D18" s="1"/>
      <c r="E18" s="1"/>
      <c r="F18" s="1"/>
      <c r="G18" s="1"/>
      <c r="H18" s="1"/>
      <c r="I18" s="1"/>
      <c r="J18" s="290">
        <f>482*2</f>
        <v>964</v>
      </c>
      <c r="K18" s="1"/>
      <c r="L18" s="1"/>
      <c r="N18" s="266" t="s">
        <v>396</v>
      </c>
      <c r="P18" s="238" t="s">
        <v>487</v>
      </c>
      <c r="Q18" s="269"/>
    </row>
    <row r="19" spans="1:19" ht="26.25" x14ac:dyDescent="0.4">
      <c r="A19" s="296" t="s">
        <v>407</v>
      </c>
      <c r="B19" s="1"/>
      <c r="C19" s="1"/>
      <c r="D19" s="1"/>
      <c r="E19" s="1"/>
      <c r="F19" s="1"/>
      <c r="G19" s="1"/>
      <c r="H19" s="1"/>
      <c r="I19" s="1"/>
      <c r="J19" s="1"/>
      <c r="K19" s="1"/>
      <c r="L19" s="1"/>
      <c r="M19" s="591">
        <v>1060</v>
      </c>
      <c r="N19" s="266" t="s">
        <v>396</v>
      </c>
      <c r="O19" s="267"/>
      <c r="P19" s="238" t="s">
        <v>487</v>
      </c>
      <c r="Q19" s="269"/>
      <c r="S19" s="194"/>
    </row>
    <row r="20" spans="1:19" ht="26.25" x14ac:dyDescent="0.4">
      <c r="A20" s="296" t="s">
        <v>38</v>
      </c>
      <c r="B20" s="1"/>
      <c r="C20" s="1"/>
      <c r="D20" s="1"/>
      <c r="E20" s="1"/>
      <c r="F20" s="1"/>
      <c r="G20" s="1"/>
      <c r="H20" s="1"/>
      <c r="I20" s="1"/>
      <c r="J20" s="1"/>
      <c r="K20" s="1"/>
      <c r="L20" s="1"/>
      <c r="M20" s="290">
        <v>5384</v>
      </c>
      <c r="N20" s="266" t="s">
        <v>396</v>
      </c>
      <c r="O20" s="267"/>
      <c r="P20" s="238" t="s">
        <v>487</v>
      </c>
      <c r="Q20" s="269"/>
      <c r="S20" s="194"/>
    </row>
    <row r="21" spans="1:19" ht="26.25" x14ac:dyDescent="0.4">
      <c r="A21" s="296" t="s">
        <v>380</v>
      </c>
      <c r="B21" s="1"/>
      <c r="C21" s="256">
        <v>2073.13</v>
      </c>
      <c r="D21" s="257" t="s">
        <v>396</v>
      </c>
      <c r="E21" s="1"/>
      <c r="F21" s="259">
        <v>510.51</v>
      </c>
      <c r="G21" s="260" t="s">
        <v>396</v>
      </c>
      <c r="H21" s="1"/>
      <c r="I21" s="1"/>
      <c r="J21" s="1"/>
      <c r="K21" s="1"/>
      <c r="L21" s="1"/>
      <c r="M21" s="1"/>
      <c r="N21" s="1"/>
      <c r="Q21"/>
      <c r="S21" s="209"/>
    </row>
    <row r="22" spans="1:19" ht="26.25" x14ac:dyDescent="0.4">
      <c r="A22" s="296" t="s">
        <v>408</v>
      </c>
      <c r="B22" s="1"/>
      <c r="C22" s="292"/>
      <c r="D22" s="292"/>
      <c r="E22" s="1"/>
      <c r="F22" s="292"/>
      <c r="G22" s="292"/>
      <c r="H22" s="1"/>
      <c r="I22" s="1"/>
      <c r="J22" s="1"/>
      <c r="K22" s="1"/>
      <c r="L22" s="1"/>
      <c r="M22" s="290">
        <f>342.76*2</f>
        <v>685.52</v>
      </c>
      <c r="N22" s="266" t="s">
        <v>396</v>
      </c>
      <c r="O22" s="267"/>
      <c r="P22" s="238" t="s">
        <v>409</v>
      </c>
      <c r="Q22"/>
      <c r="S22" s="504"/>
    </row>
    <row r="23" spans="1:19" ht="26.25" x14ac:dyDescent="0.4">
      <c r="A23" s="296" t="s">
        <v>410</v>
      </c>
      <c r="B23" s="1"/>
      <c r="C23" s="256">
        <v>1023.6</v>
      </c>
      <c r="D23" s="257" t="s">
        <v>396</v>
      </c>
      <c r="E23" s="297"/>
      <c r="F23" s="259">
        <v>540</v>
      </c>
      <c r="G23" s="260" t="s">
        <v>396</v>
      </c>
      <c r="H23" s="1"/>
      <c r="I23" s="1"/>
      <c r="J23" s="1"/>
      <c r="K23" s="1"/>
      <c r="L23" s="1"/>
      <c r="M23" s="1"/>
      <c r="N23" s="1"/>
      <c r="P23" s="238" t="s">
        <v>411</v>
      </c>
      <c r="Q23" s="269"/>
      <c r="S23" s="504"/>
    </row>
    <row r="25" spans="1:19" x14ac:dyDescent="0.35">
      <c r="A25" s="238" t="s">
        <v>580</v>
      </c>
      <c r="B25" s="238"/>
      <c r="C25" s="238"/>
      <c r="D25" s="238"/>
      <c r="E25" s="238"/>
      <c r="F25" s="238">
        <v>454.95</v>
      </c>
      <c r="P25" s="238" t="s">
        <v>508</v>
      </c>
    </row>
    <row r="28" spans="1:19" ht="32.25" thickBot="1" x14ac:dyDescent="0.55000000000000004">
      <c r="A28" s="245" t="s">
        <v>446</v>
      </c>
    </row>
    <row r="29" spans="1:19" ht="66" thickTop="1" x14ac:dyDescent="0.55000000000000004">
      <c r="A29" s="574" t="s">
        <v>496</v>
      </c>
      <c r="B29" s="560"/>
      <c r="C29" s="561" t="s">
        <v>497</v>
      </c>
      <c r="D29" s="562" t="s">
        <v>497</v>
      </c>
      <c r="E29" s="586" t="s">
        <v>498</v>
      </c>
      <c r="F29" s="579" t="s">
        <v>499</v>
      </c>
      <c r="G29" s="585" t="s">
        <v>503</v>
      </c>
      <c r="H29" s="548"/>
    </row>
    <row r="30" spans="1:19" ht="144" x14ac:dyDescent="0.45">
      <c r="A30" s="563"/>
      <c r="B30" s="560"/>
      <c r="C30" s="588" t="s">
        <v>500</v>
      </c>
      <c r="D30" s="572" t="s">
        <v>504</v>
      </c>
      <c r="E30" s="573" t="s">
        <v>505</v>
      </c>
      <c r="F30" s="589" t="s">
        <v>500</v>
      </c>
      <c r="G30" s="573" t="s">
        <v>506</v>
      </c>
      <c r="H30" s="590"/>
    </row>
    <row r="31" spans="1:19" ht="29.25" thickBot="1" x14ac:dyDescent="0.5">
      <c r="A31" s="555" t="s">
        <v>581</v>
      </c>
      <c r="B31" s="560"/>
      <c r="C31" s="564">
        <v>45292</v>
      </c>
      <c r="D31" s="556">
        <v>731.5</v>
      </c>
      <c r="E31" s="565"/>
      <c r="F31" s="580"/>
      <c r="G31" s="575"/>
      <c r="H31" s="549"/>
    </row>
    <row r="32" spans="1:19" ht="29.25" thickBot="1" x14ac:dyDescent="0.5">
      <c r="A32" s="555" t="s">
        <v>582</v>
      </c>
      <c r="B32" s="560"/>
      <c r="C32" s="566"/>
      <c r="D32" s="557"/>
      <c r="E32" s="567">
        <v>135.12</v>
      </c>
      <c r="F32" s="581"/>
      <c r="G32" s="568"/>
      <c r="H32" s="549"/>
    </row>
    <row r="33" spans="1:13" ht="29.25" thickTop="1" x14ac:dyDescent="0.45">
      <c r="A33" s="555" t="s">
        <v>583</v>
      </c>
      <c r="B33" s="560"/>
      <c r="C33" s="564">
        <v>45292</v>
      </c>
      <c r="D33" s="557"/>
      <c r="E33" s="569"/>
      <c r="F33" s="582">
        <v>45261</v>
      </c>
      <c r="G33" s="576">
        <v>2448</v>
      </c>
      <c r="H33" s="549"/>
    </row>
    <row r="34" spans="1:13" ht="29.25" thickBot="1" x14ac:dyDescent="0.5">
      <c r="A34" s="555" t="s">
        <v>584</v>
      </c>
      <c r="B34" s="560"/>
      <c r="C34" s="566"/>
      <c r="D34" s="557"/>
      <c r="E34" s="570"/>
      <c r="F34" s="581"/>
      <c r="G34" s="577" t="s">
        <v>501</v>
      </c>
      <c r="H34" s="549"/>
    </row>
    <row r="35" spans="1:13" ht="29.25" thickTop="1" x14ac:dyDescent="0.45">
      <c r="A35" s="555" t="s">
        <v>502</v>
      </c>
      <c r="B35" s="560"/>
      <c r="C35" s="564">
        <v>45292</v>
      </c>
      <c r="D35" s="558">
        <v>1039.5</v>
      </c>
      <c r="E35" s="570"/>
      <c r="F35" s="581"/>
      <c r="G35" s="570"/>
      <c r="H35" s="549"/>
    </row>
    <row r="36" spans="1:13" ht="29.25" thickBot="1" x14ac:dyDescent="0.5">
      <c r="A36" s="555" t="s">
        <v>585</v>
      </c>
      <c r="B36" s="560"/>
      <c r="C36" s="584">
        <v>45292</v>
      </c>
      <c r="D36" s="559">
        <v>731.5</v>
      </c>
      <c r="E36" s="571"/>
      <c r="F36" s="583"/>
      <c r="G36" s="578"/>
      <c r="H36" s="549"/>
    </row>
    <row r="37" spans="1:13" ht="24" thickTop="1" x14ac:dyDescent="0.35">
      <c r="C37" s="398"/>
      <c r="D37" s="398"/>
      <c r="E37" s="398"/>
      <c r="F37" s="398"/>
      <c r="G37" s="398"/>
      <c r="H37" s="547"/>
      <c r="I37" s="547"/>
      <c r="J37" s="398"/>
      <c r="K37" s="398"/>
      <c r="L37" s="398"/>
      <c r="M37" s="398"/>
    </row>
    <row r="38" spans="1:13" x14ac:dyDescent="0.35">
      <c r="A38" s="587"/>
      <c r="C38" s="398"/>
      <c r="D38" s="398"/>
      <c r="E38" s="398"/>
      <c r="F38" s="398"/>
      <c r="G38" s="398"/>
      <c r="H38" s="398"/>
      <c r="I38" s="398"/>
      <c r="J38" s="398"/>
      <c r="K38" s="398"/>
      <c r="L38" s="398"/>
      <c r="M38" s="547"/>
    </row>
    <row r="39" spans="1:13" ht="31.5" x14ac:dyDescent="0.5">
      <c r="A39" s="245" t="s">
        <v>507</v>
      </c>
      <c r="B39" s="398"/>
      <c r="C39" s="398"/>
      <c r="D39" s="398"/>
      <c r="E39" s="550"/>
      <c r="F39" s="398"/>
      <c r="G39" s="547"/>
      <c r="H39" s="398"/>
      <c r="I39" s="398"/>
      <c r="J39" s="398"/>
      <c r="K39" s="547"/>
      <c r="L39" s="547"/>
      <c r="M39" s="547"/>
    </row>
    <row r="40" spans="1:13" ht="24" thickBot="1" x14ac:dyDescent="0.4">
      <c r="B40" s="398"/>
      <c r="C40" s="398"/>
      <c r="D40" s="398"/>
      <c r="E40" s="551"/>
      <c r="F40" s="551"/>
      <c r="G40" s="398"/>
      <c r="H40" s="547"/>
      <c r="I40" s="547"/>
      <c r="J40" s="552"/>
      <c r="K40" s="552"/>
      <c r="L40" s="552"/>
      <c r="M40" s="552"/>
    </row>
    <row r="41" spans="1:13" ht="53.25" thickTop="1" x14ac:dyDescent="0.4">
      <c r="A41" s="738" t="s">
        <v>509</v>
      </c>
      <c r="B41" s="634"/>
      <c r="C41" s="606"/>
      <c r="D41" s="606"/>
      <c r="E41" s="607"/>
      <c r="F41" s="398"/>
      <c r="G41" s="398"/>
      <c r="H41" s="398"/>
      <c r="I41" s="398"/>
      <c r="J41" s="553"/>
      <c r="K41" s="554"/>
      <c r="L41" s="554"/>
      <c r="M41" s="554"/>
    </row>
    <row r="42" spans="1:13" ht="26.25" x14ac:dyDescent="0.4">
      <c r="A42" s="608" t="s">
        <v>510</v>
      </c>
      <c r="B42" s="268"/>
      <c r="C42" s="609" t="s">
        <v>511</v>
      </c>
      <c r="D42" s="739" t="s">
        <v>586</v>
      </c>
      <c r="E42" s="740"/>
    </row>
    <row r="43" spans="1:13" ht="26.25" x14ac:dyDescent="0.4">
      <c r="A43" s="610"/>
      <c r="B43" s="268"/>
      <c r="C43" s="635"/>
      <c r="D43" s="611" t="s">
        <v>512</v>
      </c>
      <c r="E43" s="612" t="s">
        <v>513</v>
      </c>
    </row>
    <row r="44" spans="1:13" ht="26.25" x14ac:dyDescent="0.4">
      <c r="A44" s="613" t="s">
        <v>514</v>
      </c>
      <c r="B44" s="268"/>
      <c r="C44" s="609"/>
      <c r="D44" s="609"/>
      <c r="E44" s="614"/>
    </row>
    <row r="45" spans="1:13" ht="26.25" x14ac:dyDescent="0.4">
      <c r="A45" s="615" t="s">
        <v>515</v>
      </c>
      <c r="B45" s="295" t="s">
        <v>150</v>
      </c>
      <c r="C45" s="605" t="s">
        <v>525</v>
      </c>
      <c r="D45" s="616">
        <v>8205.7199999999993</v>
      </c>
      <c r="E45" s="617">
        <v>8200</v>
      </c>
    </row>
    <row r="46" spans="1:13" ht="26.25" x14ac:dyDescent="0.4">
      <c r="A46" s="741" t="s">
        <v>587</v>
      </c>
      <c r="B46" s="268" t="s">
        <v>252</v>
      </c>
      <c r="C46" s="605" t="s">
        <v>525</v>
      </c>
      <c r="D46" s="616">
        <v>852</v>
      </c>
      <c r="E46" s="617">
        <v>850</v>
      </c>
    </row>
    <row r="47" spans="1:13" ht="26.25" x14ac:dyDescent="0.4">
      <c r="A47" s="615" t="s">
        <v>517</v>
      </c>
      <c r="B47" s="295" t="s">
        <v>150</v>
      </c>
      <c r="C47" s="605" t="s">
        <v>516</v>
      </c>
      <c r="D47" s="618">
        <v>198</v>
      </c>
      <c r="E47" s="617">
        <v>196</v>
      </c>
    </row>
    <row r="48" spans="1:13" ht="27" thickBot="1" x14ac:dyDescent="0.45">
      <c r="A48" s="615" t="s">
        <v>518</v>
      </c>
      <c r="B48" s="295" t="s">
        <v>150</v>
      </c>
      <c r="C48" s="604" t="s">
        <v>519</v>
      </c>
      <c r="D48" s="619">
        <v>1808.04</v>
      </c>
      <c r="E48" s="620">
        <v>1810</v>
      </c>
    </row>
    <row r="49" spans="1:5" ht="27" thickBot="1" x14ac:dyDescent="0.45">
      <c r="A49" s="621"/>
      <c r="B49" s="268"/>
      <c r="C49" s="622" t="s">
        <v>520</v>
      </c>
      <c r="D49" s="623">
        <v>11063.759999999998</v>
      </c>
      <c r="E49" s="624">
        <v>11056</v>
      </c>
    </row>
    <row r="50" spans="1:5" ht="26.25" x14ac:dyDescent="0.4">
      <c r="A50" s="613" t="s">
        <v>521</v>
      </c>
      <c r="B50" s="268"/>
      <c r="C50" s="625"/>
      <c r="D50" s="626"/>
      <c r="E50" s="627"/>
    </row>
    <row r="51" spans="1:5" ht="26.25" x14ac:dyDescent="0.4">
      <c r="A51" s="615" t="s">
        <v>515</v>
      </c>
      <c r="B51" s="295" t="s">
        <v>151</v>
      </c>
      <c r="C51" s="605" t="s">
        <v>525</v>
      </c>
      <c r="D51" s="616">
        <v>3059.76</v>
      </c>
      <c r="E51" s="617">
        <v>3060</v>
      </c>
    </row>
    <row r="52" spans="1:5" ht="26.25" x14ac:dyDescent="0.4">
      <c r="A52" s="741" t="s">
        <v>588</v>
      </c>
      <c r="B52" s="268" t="s">
        <v>252</v>
      </c>
      <c r="C52" s="605" t="s">
        <v>525</v>
      </c>
      <c r="D52" s="616">
        <v>348</v>
      </c>
      <c r="E52" s="617">
        <v>350</v>
      </c>
    </row>
    <row r="53" spans="1:5" ht="26.25" x14ac:dyDescent="0.4">
      <c r="A53" s="615" t="s">
        <v>517</v>
      </c>
      <c r="B53" s="295" t="s">
        <v>151</v>
      </c>
      <c r="C53" s="605" t="s">
        <v>522</v>
      </c>
      <c r="D53" s="616">
        <v>138</v>
      </c>
      <c r="E53" s="617">
        <v>136</v>
      </c>
    </row>
    <row r="54" spans="1:5" ht="27" thickBot="1" x14ac:dyDescent="0.45">
      <c r="A54" s="615" t="s">
        <v>518</v>
      </c>
      <c r="B54" s="295" t="s">
        <v>151</v>
      </c>
      <c r="C54" s="604" t="s">
        <v>519</v>
      </c>
      <c r="D54" s="619">
        <v>834.48</v>
      </c>
      <c r="E54" s="620">
        <v>840</v>
      </c>
    </row>
    <row r="55" spans="1:5" ht="27" thickBot="1" x14ac:dyDescent="0.45">
      <c r="A55" s="621"/>
      <c r="B55" s="268"/>
      <c r="C55" s="622" t="s">
        <v>520</v>
      </c>
      <c r="D55" s="623">
        <v>4380.24</v>
      </c>
      <c r="E55" s="624">
        <v>4386</v>
      </c>
    </row>
    <row r="56" spans="1:5" ht="27" thickBot="1" x14ac:dyDescent="0.45">
      <c r="A56" s="613" t="s">
        <v>523</v>
      </c>
      <c r="B56" s="268" t="s">
        <v>252</v>
      </c>
      <c r="C56" s="628" t="s">
        <v>524</v>
      </c>
      <c r="D56" s="629">
        <v>1218</v>
      </c>
      <c r="E56" s="624">
        <v>1220</v>
      </c>
    </row>
    <row r="57" spans="1:5" ht="27" thickBot="1" x14ac:dyDescent="0.45">
      <c r="A57" s="630"/>
      <c r="B57" s="636"/>
      <c r="C57" s="631" t="s">
        <v>520</v>
      </c>
      <c r="D57" s="632">
        <v>16662</v>
      </c>
      <c r="E57" s="633">
        <v>16662</v>
      </c>
    </row>
    <row r="58" spans="1:5" ht="24" thickTop="1" x14ac:dyDescent="0.35"/>
  </sheetData>
  <pageMargins left="0.7" right="0.7" top="0.75" bottom="0.75" header="0.3" footer="0.3"/>
  <pageSetup paperSize="9" scale="61"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2"/>
  <sheetViews>
    <sheetView topLeftCell="A11" workbookViewId="0">
      <selection activeCell="G39" sqref="G39:G40"/>
    </sheetView>
  </sheetViews>
  <sheetFormatPr baseColWidth="10" defaultRowHeight="15" x14ac:dyDescent="0.25"/>
  <cols>
    <col min="1" max="1" width="11.42578125" customWidth="1"/>
    <col min="3" max="3" width="12.85546875" customWidth="1"/>
    <col min="5" max="5" width="33.42578125" customWidth="1"/>
    <col min="6" max="6" width="13.42578125" customWidth="1"/>
    <col min="11" max="11" width="13.42578125" customWidth="1"/>
  </cols>
  <sheetData>
    <row r="1" spans="1:14" ht="20.25" x14ac:dyDescent="0.3">
      <c r="A1" s="736" t="s">
        <v>568</v>
      </c>
    </row>
    <row r="3" spans="1:14" x14ac:dyDescent="0.25">
      <c r="A3" s="6" t="s">
        <v>569</v>
      </c>
    </row>
    <row r="4" spans="1:14" x14ac:dyDescent="0.25">
      <c r="A4" s="300" t="s">
        <v>570</v>
      </c>
    </row>
    <row r="5" spans="1:14" x14ac:dyDescent="0.25">
      <c r="A5" s="301"/>
    </row>
    <row r="6" spans="1:14" x14ac:dyDescent="0.25">
      <c r="A6" s="300" t="s">
        <v>571</v>
      </c>
    </row>
    <row r="7" spans="1:14" x14ac:dyDescent="0.25">
      <c r="A7" s="301"/>
    </row>
    <row r="8" spans="1:14" ht="36.75" customHeight="1" x14ac:dyDescent="0.25">
      <c r="A8" s="767" t="s">
        <v>572</v>
      </c>
      <c r="B8" s="762"/>
      <c r="C8" s="762"/>
      <c r="D8" s="762"/>
      <c r="E8" s="762"/>
      <c r="F8" s="762"/>
      <c r="G8" s="762"/>
      <c r="H8" s="762"/>
      <c r="I8" s="762"/>
      <c r="J8" s="762"/>
      <c r="K8" s="762"/>
      <c r="L8" s="762"/>
      <c r="M8" s="762"/>
    </row>
    <row r="9" spans="1:14" x14ac:dyDescent="0.25">
      <c r="A9" s="301"/>
      <c r="N9" s="299"/>
    </row>
    <row r="10" spans="1:14" x14ac:dyDescent="0.25">
      <c r="A10" t="s">
        <v>463</v>
      </c>
      <c r="N10" s="299"/>
    </row>
    <row r="11" spans="1:14" ht="24" thickBot="1" x14ac:dyDescent="0.4">
      <c r="A11" s="238" t="s">
        <v>464</v>
      </c>
    </row>
    <row r="12" spans="1:14" ht="21.75" thickBot="1" x14ac:dyDescent="0.4">
      <c r="A12" s="319">
        <v>2024</v>
      </c>
    </row>
    <row r="13" spans="1:14" ht="18.75" x14ac:dyDescent="0.3">
      <c r="A13" s="235" t="s">
        <v>465</v>
      </c>
      <c r="B13" s="207"/>
      <c r="C13" s="207"/>
      <c r="D13" s="320"/>
      <c r="E13" s="320"/>
      <c r="F13" s="321"/>
    </row>
    <row r="14" spans="1:14" ht="15.75" thickBot="1" x14ac:dyDescent="0.3">
      <c r="A14" s="219" t="s">
        <v>427</v>
      </c>
      <c r="B14" s="210"/>
      <c r="C14" s="210"/>
      <c r="D14" s="210">
        <f>279.11</f>
        <v>279.11</v>
      </c>
      <c r="E14" s="210"/>
      <c r="F14" s="237">
        <f>+D14*12</f>
        <v>3349.32</v>
      </c>
      <c r="G14" s="242"/>
      <c r="H14" t="s">
        <v>466</v>
      </c>
      <c r="I14" s="322" t="s">
        <v>467</v>
      </c>
      <c r="J14" t="s">
        <v>468</v>
      </c>
    </row>
    <row r="15" spans="1:14" x14ac:dyDescent="0.25">
      <c r="C15" t="s">
        <v>428</v>
      </c>
      <c r="E15" t="s">
        <v>429</v>
      </c>
    </row>
    <row r="16" spans="1:14" x14ac:dyDescent="0.25">
      <c r="A16" t="s">
        <v>430</v>
      </c>
      <c r="B16" t="s">
        <v>140</v>
      </c>
      <c r="C16">
        <v>4.9800000000000004</v>
      </c>
      <c r="D16" t="s">
        <v>431</v>
      </c>
      <c r="E16">
        <v>73</v>
      </c>
      <c r="F16">
        <f>-E16*C16</f>
        <v>-363.54</v>
      </c>
    </row>
    <row r="17" spans="1:9" x14ac:dyDescent="0.25">
      <c r="B17" t="s">
        <v>139</v>
      </c>
      <c r="C17" s="242">
        <v>23.98</v>
      </c>
      <c r="D17" t="s">
        <v>431</v>
      </c>
      <c r="E17">
        <v>57</v>
      </c>
      <c r="F17">
        <f>-E17*C17</f>
        <v>-1366.8600000000001</v>
      </c>
    </row>
    <row r="18" spans="1:9" ht="15.75" thickBot="1" x14ac:dyDescent="0.3"/>
    <row r="19" spans="1:9" ht="21.75" thickBot="1" x14ac:dyDescent="0.4">
      <c r="A19" s="242" t="s">
        <v>469</v>
      </c>
      <c r="F19" s="303">
        <f>SUM(F14:F17)</f>
        <v>1618.92</v>
      </c>
      <c r="I19">
        <v>626.4</v>
      </c>
    </row>
    <row r="20" spans="1:9" ht="21" x14ac:dyDescent="0.35">
      <c r="A20" s="295"/>
      <c r="B20" s="304"/>
    </row>
    <row r="21" spans="1:9" ht="21" x14ac:dyDescent="0.35">
      <c r="A21" s="295"/>
    </row>
    <row r="22" spans="1:9" ht="21" x14ac:dyDescent="0.35">
      <c r="D22" s="323"/>
      <c r="E22" s="324"/>
      <c r="F22" s="325"/>
      <c r="H22" s="302"/>
    </row>
    <row r="24" spans="1:9" ht="23.25" x14ac:dyDescent="0.35">
      <c r="A24" s="238" t="s">
        <v>574</v>
      </c>
    </row>
    <row r="26" spans="1:9" ht="21" x14ac:dyDescent="0.35">
      <c r="A26" s="304" t="s">
        <v>478</v>
      </c>
    </row>
    <row r="27" spans="1:9" x14ac:dyDescent="0.25">
      <c r="A27" t="s">
        <v>432</v>
      </c>
    </row>
    <row r="28" spans="1:9" ht="42" x14ac:dyDescent="0.25">
      <c r="A28" s="305" t="s">
        <v>433</v>
      </c>
      <c r="B28" s="306">
        <v>45565</v>
      </c>
      <c r="C28" s="307">
        <v>-100.98</v>
      </c>
    </row>
    <row r="29" spans="1:9" ht="21" x14ac:dyDescent="0.35">
      <c r="A29" s="295" t="s">
        <v>470</v>
      </c>
      <c r="B29" s="1" t="s">
        <v>471</v>
      </c>
      <c r="C29" s="1" t="s">
        <v>472</v>
      </c>
    </row>
    <row r="30" spans="1:9" x14ac:dyDescent="0.25">
      <c r="A30" t="s">
        <v>151</v>
      </c>
    </row>
    <row r="31" spans="1:9" ht="42" x14ac:dyDescent="0.25">
      <c r="A31" s="305" t="s">
        <v>434</v>
      </c>
      <c r="B31" s="306">
        <v>45565</v>
      </c>
      <c r="C31" s="307">
        <v>-438.01</v>
      </c>
    </row>
    <row r="32" spans="1:9" ht="21" x14ac:dyDescent="0.35">
      <c r="A32" s="295" t="s">
        <v>470</v>
      </c>
      <c r="B32" s="1" t="s">
        <v>473</v>
      </c>
      <c r="C32" s="1" t="s">
        <v>474</v>
      </c>
    </row>
    <row r="33" spans="1:10" ht="18.75" x14ac:dyDescent="0.3">
      <c r="H33" s="308"/>
    </row>
    <row r="35" spans="1:10" x14ac:dyDescent="0.25">
      <c r="G35" s="768"/>
      <c r="H35" s="762"/>
      <c r="I35" s="762"/>
      <c r="J35" s="762"/>
    </row>
    <row r="36" spans="1:10" ht="38.25" customHeight="1" x14ac:dyDescent="0.25">
      <c r="G36" s="762"/>
      <c r="H36" s="762"/>
      <c r="I36" s="762"/>
      <c r="J36" s="762"/>
    </row>
    <row r="37" spans="1:10" ht="23.25" x14ac:dyDescent="0.35">
      <c r="A37" s="238" t="s">
        <v>573</v>
      </c>
    </row>
    <row r="38" spans="1:10" x14ac:dyDescent="0.25">
      <c r="B38" s="309"/>
    </row>
    <row r="39" spans="1:10" ht="23.25" x14ac:dyDescent="0.35">
      <c r="A39" s="238" t="s">
        <v>150</v>
      </c>
      <c r="B39" s="308" t="s">
        <v>475</v>
      </c>
      <c r="G39" s="326" t="s">
        <v>476</v>
      </c>
    </row>
    <row r="40" spans="1:10" ht="18.75" x14ac:dyDescent="0.3">
      <c r="A40" s="308"/>
      <c r="B40" s="308" t="s">
        <v>576</v>
      </c>
      <c r="D40" s="310"/>
      <c r="E40" s="308"/>
      <c r="G40" s="1"/>
    </row>
    <row r="41" spans="1:10" ht="21" x14ac:dyDescent="0.35">
      <c r="A41" s="308"/>
      <c r="B41" s="737" t="s">
        <v>554</v>
      </c>
      <c r="C41" s="637"/>
      <c r="D41" s="737"/>
      <c r="E41" s="737"/>
      <c r="G41" s="292">
        <v>52</v>
      </c>
    </row>
    <row r="42" spans="1:10" ht="21" x14ac:dyDescent="0.35">
      <c r="A42" s="308"/>
      <c r="B42" s="737" t="s">
        <v>555</v>
      </c>
      <c r="C42" s="637"/>
      <c r="D42" s="737"/>
      <c r="E42" s="737"/>
      <c r="G42" s="292">
        <v>92</v>
      </c>
    </row>
    <row r="43" spans="1:10" ht="21" x14ac:dyDescent="0.35">
      <c r="A43" s="308"/>
      <c r="B43" s="737" t="s">
        <v>556</v>
      </c>
      <c r="C43" s="637"/>
      <c r="D43" s="737"/>
      <c r="E43" s="737"/>
      <c r="G43" s="292">
        <v>123</v>
      </c>
    </row>
    <row r="44" spans="1:10" ht="21" x14ac:dyDescent="0.35">
      <c r="A44" s="308"/>
      <c r="B44" s="737" t="s">
        <v>557</v>
      </c>
      <c r="C44" s="637"/>
      <c r="D44" s="737"/>
      <c r="E44" s="737"/>
      <c r="G44" s="292">
        <v>181</v>
      </c>
    </row>
    <row r="45" spans="1:10" ht="21" x14ac:dyDescent="0.35">
      <c r="A45" s="308"/>
      <c r="B45" s="737" t="s">
        <v>558</v>
      </c>
      <c r="C45" s="637"/>
      <c r="D45" s="737"/>
      <c r="E45" s="737"/>
      <c r="G45" s="292">
        <v>178</v>
      </c>
    </row>
    <row r="46" spans="1:10" ht="21" x14ac:dyDescent="0.35">
      <c r="A46" s="308"/>
      <c r="B46" s="737" t="s">
        <v>559</v>
      </c>
      <c r="C46" s="637"/>
      <c r="D46" s="737"/>
      <c r="E46" s="737"/>
      <c r="G46" s="292">
        <v>217</v>
      </c>
    </row>
    <row r="47" spans="1:10" ht="18.75" x14ac:dyDescent="0.3">
      <c r="A47" s="308"/>
      <c r="D47" s="308"/>
      <c r="E47" s="308"/>
    </row>
    <row r="48" spans="1:10" ht="18.75" x14ac:dyDescent="0.3">
      <c r="A48" s="308"/>
      <c r="B48" s="308"/>
      <c r="C48" s="308"/>
      <c r="D48" s="308"/>
      <c r="E48" s="308"/>
    </row>
    <row r="49" spans="1:7" ht="23.25" x14ac:dyDescent="0.35">
      <c r="A49" s="238"/>
      <c r="B49" s="238"/>
      <c r="C49" s="238"/>
      <c r="D49" s="238"/>
      <c r="E49" s="238"/>
    </row>
    <row r="50" spans="1:7" ht="23.25" x14ac:dyDescent="0.35">
      <c r="A50" s="238" t="s">
        <v>151</v>
      </c>
      <c r="B50" s="308" t="s">
        <v>477</v>
      </c>
      <c r="G50" s="326" t="s">
        <v>476</v>
      </c>
    </row>
    <row r="51" spans="1:7" ht="18.75" x14ac:dyDescent="0.3">
      <c r="B51" s="308" t="s">
        <v>576</v>
      </c>
      <c r="G51" s="1"/>
    </row>
    <row r="52" spans="1:7" ht="21" x14ac:dyDescent="0.35">
      <c r="B52" s="737" t="s">
        <v>575</v>
      </c>
      <c r="C52" s="637"/>
      <c r="D52" s="637"/>
      <c r="E52" s="637"/>
      <c r="G52" s="292">
        <v>6</v>
      </c>
    </row>
  </sheetData>
  <mergeCells count="2">
    <mergeCell ref="A8:M8"/>
    <mergeCell ref="G35:J36"/>
  </mergeCells>
  <pageMargins left="0.7" right="0.7" top="0.75" bottom="0.75" header="0.3" footer="0.3"/>
  <pageSetup paperSize="9" scale="57"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8A01E-DBB6-4234-9D1A-B985AD11562B}">
  <sheetPr>
    <tabColor rgb="FFFFC000"/>
    <pageSetUpPr fitToPage="1"/>
  </sheetPr>
  <dimension ref="A1:I45"/>
  <sheetViews>
    <sheetView topLeftCell="A7" zoomScaleNormal="100" zoomScaleSheetLayoutView="75" workbookViewId="0">
      <selection activeCell="A8" sqref="A8"/>
    </sheetView>
  </sheetViews>
  <sheetFormatPr baseColWidth="10" defaultRowHeight="12.75" x14ac:dyDescent="0.2"/>
  <cols>
    <col min="1" max="1" width="31.28515625" style="17" customWidth="1"/>
    <col min="2" max="2" width="19.42578125" style="17" customWidth="1"/>
    <col min="3" max="3" width="22" style="17" customWidth="1"/>
    <col min="4" max="4" width="16.28515625" style="17" customWidth="1"/>
    <col min="5" max="5" width="14.85546875" style="17" customWidth="1"/>
    <col min="6" max="6" width="25.5703125" style="17" customWidth="1"/>
    <col min="7" max="7" width="26.7109375" style="17" customWidth="1"/>
    <col min="8" max="8" width="15.7109375" style="17" customWidth="1"/>
    <col min="9" max="9" width="13.140625" style="17" customWidth="1"/>
    <col min="10" max="241" width="11.5703125" style="17"/>
    <col min="242" max="242" width="27" style="17" customWidth="1"/>
    <col min="243" max="243" width="32.42578125" style="17" customWidth="1"/>
    <col min="244" max="244" width="15.5703125" style="17" customWidth="1"/>
    <col min="245" max="245" width="7.28515625" style="17" customWidth="1"/>
    <col min="246" max="246" width="11.5703125" style="17"/>
    <col min="247" max="247" width="20.140625" style="17" customWidth="1"/>
    <col min="248" max="248" width="22" style="17" customWidth="1"/>
    <col min="249" max="249" width="12.85546875" style="17" customWidth="1"/>
    <col min="250" max="250" width="17.5703125" style="17" customWidth="1"/>
    <col min="251" max="252" width="19.42578125" style="17" customWidth="1"/>
    <col min="253" max="254" width="16.28515625" style="17" customWidth="1"/>
    <col min="255" max="255" width="11.5703125" style="17"/>
    <col min="256" max="256" width="24.28515625" style="17" customWidth="1"/>
    <col min="257" max="257" width="14.28515625" style="17" customWidth="1"/>
    <col min="258" max="259" width="11.5703125" style="17" bestFit="1" customWidth="1"/>
    <col min="260" max="260" width="12.7109375" style="17" bestFit="1" customWidth="1"/>
    <col min="261" max="497" width="11.5703125" style="17"/>
    <col min="498" max="498" width="27" style="17" customWidth="1"/>
    <col min="499" max="499" width="32.42578125" style="17" customWidth="1"/>
    <col min="500" max="500" width="15.5703125" style="17" customWidth="1"/>
    <col min="501" max="501" width="7.28515625" style="17" customWidth="1"/>
    <col min="502" max="502" width="11.5703125" style="17"/>
    <col min="503" max="503" width="20.140625" style="17" customWidth="1"/>
    <col min="504" max="504" width="22" style="17" customWidth="1"/>
    <col min="505" max="505" width="12.85546875" style="17" customWidth="1"/>
    <col min="506" max="506" width="17.5703125" style="17" customWidth="1"/>
    <col min="507" max="508" width="19.42578125" style="17" customWidth="1"/>
    <col min="509" max="510" width="16.28515625" style="17" customWidth="1"/>
    <col min="511" max="511" width="11.5703125" style="17"/>
    <col min="512" max="512" width="24.28515625" style="17" customWidth="1"/>
    <col min="513" max="513" width="14.28515625" style="17" customWidth="1"/>
    <col min="514" max="515" width="11.5703125" style="17" bestFit="1" customWidth="1"/>
    <col min="516" max="516" width="12.7109375" style="17" bestFit="1" customWidth="1"/>
    <col min="517" max="753" width="11.5703125" style="17"/>
    <col min="754" max="754" width="27" style="17" customWidth="1"/>
    <col min="755" max="755" width="32.42578125" style="17" customWidth="1"/>
    <col min="756" max="756" width="15.5703125" style="17" customWidth="1"/>
    <col min="757" max="757" width="7.28515625" style="17" customWidth="1"/>
    <col min="758" max="758" width="11.5703125" style="17"/>
    <col min="759" max="759" width="20.140625" style="17" customWidth="1"/>
    <col min="760" max="760" width="22" style="17" customWidth="1"/>
    <col min="761" max="761" width="12.85546875" style="17" customWidth="1"/>
    <col min="762" max="762" width="17.5703125" style="17" customWidth="1"/>
    <col min="763" max="764" width="19.42578125" style="17" customWidth="1"/>
    <col min="765" max="766" width="16.28515625" style="17" customWidth="1"/>
    <col min="767" max="767" width="11.5703125" style="17"/>
    <col min="768" max="768" width="24.28515625" style="17" customWidth="1"/>
    <col min="769" max="769" width="14.28515625" style="17" customWidth="1"/>
    <col min="770" max="771" width="11.5703125" style="17" bestFit="1" customWidth="1"/>
    <col min="772" max="772" width="12.7109375" style="17" bestFit="1" customWidth="1"/>
    <col min="773" max="1009" width="11.5703125" style="17"/>
    <col min="1010" max="1010" width="27" style="17" customWidth="1"/>
    <col min="1011" max="1011" width="32.42578125" style="17" customWidth="1"/>
    <col min="1012" max="1012" width="15.5703125" style="17" customWidth="1"/>
    <col min="1013" max="1013" width="7.28515625" style="17" customWidth="1"/>
    <col min="1014" max="1014" width="11.5703125" style="17"/>
    <col min="1015" max="1015" width="20.140625" style="17" customWidth="1"/>
    <col min="1016" max="1016" width="22" style="17" customWidth="1"/>
    <col min="1017" max="1017" width="12.85546875" style="17" customWidth="1"/>
    <col min="1018" max="1018" width="17.5703125" style="17" customWidth="1"/>
    <col min="1019" max="1020" width="19.42578125" style="17" customWidth="1"/>
    <col min="1021" max="1022" width="16.28515625" style="17" customWidth="1"/>
    <col min="1023" max="1023" width="11.5703125" style="17"/>
    <col min="1024" max="1024" width="24.28515625" style="17" customWidth="1"/>
    <col min="1025" max="1025" width="14.28515625" style="17" customWidth="1"/>
    <col min="1026" max="1027" width="11.5703125" style="17" bestFit="1" customWidth="1"/>
    <col min="1028" max="1028" width="12.7109375" style="17" bestFit="1" customWidth="1"/>
    <col min="1029" max="1265" width="11.5703125" style="17"/>
    <col min="1266" max="1266" width="27" style="17" customWidth="1"/>
    <col min="1267" max="1267" width="32.42578125" style="17" customWidth="1"/>
    <col min="1268" max="1268" width="15.5703125" style="17" customWidth="1"/>
    <col min="1269" max="1269" width="7.28515625" style="17" customWidth="1"/>
    <col min="1270" max="1270" width="11.5703125" style="17"/>
    <col min="1271" max="1271" width="20.140625" style="17" customWidth="1"/>
    <col min="1272" max="1272" width="22" style="17" customWidth="1"/>
    <col min="1273" max="1273" width="12.85546875" style="17" customWidth="1"/>
    <col min="1274" max="1274" width="17.5703125" style="17" customWidth="1"/>
    <col min="1275" max="1276" width="19.42578125" style="17" customWidth="1"/>
    <col min="1277" max="1278" width="16.28515625" style="17" customWidth="1"/>
    <col min="1279" max="1279" width="11.5703125" style="17"/>
    <col min="1280" max="1280" width="24.28515625" style="17" customWidth="1"/>
    <col min="1281" max="1281" width="14.28515625" style="17" customWidth="1"/>
    <col min="1282" max="1283" width="11.5703125" style="17" bestFit="1" customWidth="1"/>
    <col min="1284" max="1284" width="12.7109375" style="17" bestFit="1" customWidth="1"/>
    <col min="1285" max="1521" width="11.5703125" style="17"/>
    <col min="1522" max="1522" width="27" style="17" customWidth="1"/>
    <col min="1523" max="1523" width="32.42578125" style="17" customWidth="1"/>
    <col min="1524" max="1524" width="15.5703125" style="17" customWidth="1"/>
    <col min="1525" max="1525" width="7.28515625" style="17" customWidth="1"/>
    <col min="1526" max="1526" width="11.5703125" style="17"/>
    <col min="1527" max="1527" width="20.140625" style="17" customWidth="1"/>
    <col min="1528" max="1528" width="22" style="17" customWidth="1"/>
    <col min="1529" max="1529" width="12.85546875" style="17" customWidth="1"/>
    <col min="1530" max="1530" width="17.5703125" style="17" customWidth="1"/>
    <col min="1531" max="1532" width="19.42578125" style="17" customWidth="1"/>
    <col min="1533" max="1534" width="16.28515625" style="17" customWidth="1"/>
    <col min="1535" max="1535" width="11.5703125" style="17"/>
    <col min="1536" max="1536" width="24.28515625" style="17" customWidth="1"/>
    <col min="1537" max="1537" width="14.28515625" style="17" customWidth="1"/>
    <col min="1538" max="1539" width="11.5703125" style="17" bestFit="1" customWidth="1"/>
    <col min="1540" max="1540" width="12.7109375" style="17" bestFit="1" customWidth="1"/>
    <col min="1541" max="1777" width="11.5703125" style="17"/>
    <col min="1778" max="1778" width="27" style="17" customWidth="1"/>
    <col min="1779" max="1779" width="32.42578125" style="17" customWidth="1"/>
    <col min="1780" max="1780" width="15.5703125" style="17" customWidth="1"/>
    <col min="1781" max="1781" width="7.28515625" style="17" customWidth="1"/>
    <col min="1782" max="1782" width="11.5703125" style="17"/>
    <col min="1783" max="1783" width="20.140625" style="17" customWidth="1"/>
    <col min="1784" max="1784" width="22" style="17" customWidth="1"/>
    <col min="1785" max="1785" width="12.85546875" style="17" customWidth="1"/>
    <col min="1786" max="1786" width="17.5703125" style="17" customWidth="1"/>
    <col min="1787" max="1788" width="19.42578125" style="17" customWidth="1"/>
    <col min="1789" max="1790" width="16.28515625" style="17" customWidth="1"/>
    <col min="1791" max="1791" width="11.5703125" style="17"/>
    <col min="1792" max="1792" width="24.28515625" style="17" customWidth="1"/>
    <col min="1793" max="1793" width="14.28515625" style="17" customWidth="1"/>
    <col min="1794" max="1795" width="11.5703125" style="17" bestFit="1" customWidth="1"/>
    <col min="1796" max="1796" width="12.7109375" style="17" bestFit="1" customWidth="1"/>
    <col min="1797" max="2033" width="11.5703125" style="17"/>
    <col min="2034" max="2034" width="27" style="17" customWidth="1"/>
    <col min="2035" max="2035" width="32.42578125" style="17" customWidth="1"/>
    <col min="2036" max="2036" width="15.5703125" style="17" customWidth="1"/>
    <col min="2037" max="2037" width="7.28515625" style="17" customWidth="1"/>
    <col min="2038" max="2038" width="11.5703125" style="17"/>
    <col min="2039" max="2039" width="20.140625" style="17" customWidth="1"/>
    <col min="2040" max="2040" width="22" style="17" customWidth="1"/>
    <col min="2041" max="2041" width="12.85546875" style="17" customWidth="1"/>
    <col min="2042" max="2042" width="17.5703125" style="17" customWidth="1"/>
    <col min="2043" max="2044" width="19.42578125" style="17" customWidth="1"/>
    <col min="2045" max="2046" width="16.28515625" style="17" customWidth="1"/>
    <col min="2047" max="2047" width="11.5703125" style="17"/>
    <col min="2048" max="2048" width="24.28515625" style="17" customWidth="1"/>
    <col min="2049" max="2049" width="14.28515625" style="17" customWidth="1"/>
    <col min="2050" max="2051" width="11.5703125" style="17" bestFit="1" customWidth="1"/>
    <col min="2052" max="2052" width="12.7109375" style="17" bestFit="1" customWidth="1"/>
    <col min="2053" max="2289" width="11.5703125" style="17"/>
    <col min="2290" max="2290" width="27" style="17" customWidth="1"/>
    <col min="2291" max="2291" width="32.42578125" style="17" customWidth="1"/>
    <col min="2292" max="2292" width="15.5703125" style="17" customWidth="1"/>
    <col min="2293" max="2293" width="7.28515625" style="17" customWidth="1"/>
    <col min="2294" max="2294" width="11.5703125" style="17"/>
    <col min="2295" max="2295" width="20.140625" style="17" customWidth="1"/>
    <col min="2296" max="2296" width="22" style="17" customWidth="1"/>
    <col min="2297" max="2297" width="12.85546875" style="17" customWidth="1"/>
    <col min="2298" max="2298" width="17.5703125" style="17" customWidth="1"/>
    <col min="2299" max="2300" width="19.42578125" style="17" customWidth="1"/>
    <col min="2301" max="2302" width="16.28515625" style="17" customWidth="1"/>
    <col min="2303" max="2303" width="11.5703125" style="17"/>
    <col min="2304" max="2304" width="24.28515625" style="17" customWidth="1"/>
    <col min="2305" max="2305" width="14.28515625" style="17" customWidth="1"/>
    <col min="2306" max="2307" width="11.5703125" style="17" bestFit="1" customWidth="1"/>
    <col min="2308" max="2308" width="12.7109375" style="17" bestFit="1" customWidth="1"/>
    <col min="2309" max="2545" width="11.5703125" style="17"/>
    <col min="2546" max="2546" width="27" style="17" customWidth="1"/>
    <col min="2547" max="2547" width="32.42578125" style="17" customWidth="1"/>
    <col min="2548" max="2548" width="15.5703125" style="17" customWidth="1"/>
    <col min="2549" max="2549" width="7.28515625" style="17" customWidth="1"/>
    <col min="2550" max="2550" width="11.5703125" style="17"/>
    <col min="2551" max="2551" width="20.140625" style="17" customWidth="1"/>
    <col min="2552" max="2552" width="22" style="17" customWidth="1"/>
    <col min="2553" max="2553" width="12.85546875" style="17" customWidth="1"/>
    <col min="2554" max="2554" width="17.5703125" style="17" customWidth="1"/>
    <col min="2555" max="2556" width="19.42578125" style="17" customWidth="1"/>
    <col min="2557" max="2558" width="16.28515625" style="17" customWidth="1"/>
    <col min="2559" max="2559" width="11.5703125" style="17"/>
    <col min="2560" max="2560" width="24.28515625" style="17" customWidth="1"/>
    <col min="2561" max="2561" width="14.28515625" style="17" customWidth="1"/>
    <col min="2562" max="2563" width="11.5703125" style="17" bestFit="1" customWidth="1"/>
    <col min="2564" max="2564" width="12.7109375" style="17" bestFit="1" customWidth="1"/>
    <col min="2565" max="2801" width="11.5703125" style="17"/>
    <col min="2802" max="2802" width="27" style="17" customWidth="1"/>
    <col min="2803" max="2803" width="32.42578125" style="17" customWidth="1"/>
    <col min="2804" max="2804" width="15.5703125" style="17" customWidth="1"/>
    <col min="2805" max="2805" width="7.28515625" style="17" customWidth="1"/>
    <col min="2806" max="2806" width="11.5703125" style="17"/>
    <col min="2807" max="2807" width="20.140625" style="17" customWidth="1"/>
    <col min="2808" max="2808" width="22" style="17" customWidth="1"/>
    <col min="2809" max="2809" width="12.85546875" style="17" customWidth="1"/>
    <col min="2810" max="2810" width="17.5703125" style="17" customWidth="1"/>
    <col min="2811" max="2812" width="19.42578125" style="17" customWidth="1"/>
    <col min="2813" max="2814" width="16.28515625" style="17" customWidth="1"/>
    <col min="2815" max="2815" width="11.5703125" style="17"/>
    <col min="2816" max="2816" width="24.28515625" style="17" customWidth="1"/>
    <col min="2817" max="2817" width="14.28515625" style="17" customWidth="1"/>
    <col min="2818" max="2819" width="11.5703125" style="17" bestFit="1" customWidth="1"/>
    <col min="2820" max="2820" width="12.7109375" style="17" bestFit="1" customWidth="1"/>
    <col min="2821" max="3057" width="11.5703125" style="17"/>
    <col min="3058" max="3058" width="27" style="17" customWidth="1"/>
    <col min="3059" max="3059" width="32.42578125" style="17" customWidth="1"/>
    <col min="3060" max="3060" width="15.5703125" style="17" customWidth="1"/>
    <col min="3061" max="3061" width="7.28515625" style="17" customWidth="1"/>
    <col min="3062" max="3062" width="11.5703125" style="17"/>
    <col min="3063" max="3063" width="20.140625" style="17" customWidth="1"/>
    <col min="3064" max="3064" width="22" style="17" customWidth="1"/>
    <col min="3065" max="3065" width="12.85546875" style="17" customWidth="1"/>
    <col min="3066" max="3066" width="17.5703125" style="17" customWidth="1"/>
    <col min="3067" max="3068" width="19.42578125" style="17" customWidth="1"/>
    <col min="3069" max="3070" width="16.28515625" style="17" customWidth="1"/>
    <col min="3071" max="3071" width="11.5703125" style="17"/>
    <col min="3072" max="3072" width="24.28515625" style="17" customWidth="1"/>
    <col min="3073" max="3073" width="14.28515625" style="17" customWidth="1"/>
    <col min="3074" max="3075" width="11.5703125" style="17" bestFit="1" customWidth="1"/>
    <col min="3076" max="3076" width="12.7109375" style="17" bestFit="1" customWidth="1"/>
    <col min="3077" max="3313" width="11.5703125" style="17"/>
    <col min="3314" max="3314" width="27" style="17" customWidth="1"/>
    <col min="3315" max="3315" width="32.42578125" style="17" customWidth="1"/>
    <col min="3316" max="3316" width="15.5703125" style="17" customWidth="1"/>
    <col min="3317" max="3317" width="7.28515625" style="17" customWidth="1"/>
    <col min="3318" max="3318" width="11.5703125" style="17"/>
    <col min="3319" max="3319" width="20.140625" style="17" customWidth="1"/>
    <col min="3320" max="3320" width="22" style="17" customWidth="1"/>
    <col min="3321" max="3321" width="12.85546875" style="17" customWidth="1"/>
    <col min="3322" max="3322" width="17.5703125" style="17" customWidth="1"/>
    <col min="3323" max="3324" width="19.42578125" style="17" customWidth="1"/>
    <col min="3325" max="3326" width="16.28515625" style="17" customWidth="1"/>
    <col min="3327" max="3327" width="11.5703125" style="17"/>
    <col min="3328" max="3328" width="24.28515625" style="17" customWidth="1"/>
    <col min="3329" max="3329" width="14.28515625" style="17" customWidth="1"/>
    <col min="3330" max="3331" width="11.5703125" style="17" bestFit="1" customWidth="1"/>
    <col min="3332" max="3332" width="12.7109375" style="17" bestFit="1" customWidth="1"/>
    <col min="3333" max="3569" width="11.5703125" style="17"/>
    <col min="3570" max="3570" width="27" style="17" customWidth="1"/>
    <col min="3571" max="3571" width="32.42578125" style="17" customWidth="1"/>
    <col min="3572" max="3572" width="15.5703125" style="17" customWidth="1"/>
    <col min="3573" max="3573" width="7.28515625" style="17" customWidth="1"/>
    <col min="3574" max="3574" width="11.5703125" style="17"/>
    <col min="3575" max="3575" width="20.140625" style="17" customWidth="1"/>
    <col min="3576" max="3576" width="22" style="17" customWidth="1"/>
    <col min="3577" max="3577" width="12.85546875" style="17" customWidth="1"/>
    <col min="3578" max="3578" width="17.5703125" style="17" customWidth="1"/>
    <col min="3579" max="3580" width="19.42578125" style="17" customWidth="1"/>
    <col min="3581" max="3582" width="16.28515625" style="17" customWidth="1"/>
    <col min="3583" max="3583" width="11.5703125" style="17"/>
    <col min="3584" max="3584" width="24.28515625" style="17" customWidth="1"/>
    <col min="3585" max="3585" width="14.28515625" style="17" customWidth="1"/>
    <col min="3586" max="3587" width="11.5703125" style="17" bestFit="1" customWidth="1"/>
    <col min="3588" max="3588" width="12.7109375" style="17" bestFit="1" customWidth="1"/>
    <col min="3589" max="3825" width="11.5703125" style="17"/>
    <col min="3826" max="3826" width="27" style="17" customWidth="1"/>
    <col min="3827" max="3827" width="32.42578125" style="17" customWidth="1"/>
    <col min="3828" max="3828" width="15.5703125" style="17" customWidth="1"/>
    <col min="3829" max="3829" width="7.28515625" style="17" customWidth="1"/>
    <col min="3830" max="3830" width="11.5703125" style="17"/>
    <col min="3831" max="3831" width="20.140625" style="17" customWidth="1"/>
    <col min="3832" max="3832" width="22" style="17" customWidth="1"/>
    <col min="3833" max="3833" width="12.85546875" style="17" customWidth="1"/>
    <col min="3834" max="3834" width="17.5703125" style="17" customWidth="1"/>
    <col min="3835" max="3836" width="19.42578125" style="17" customWidth="1"/>
    <col min="3837" max="3838" width="16.28515625" style="17" customWidth="1"/>
    <col min="3839" max="3839" width="11.5703125" style="17"/>
    <col min="3840" max="3840" width="24.28515625" style="17" customWidth="1"/>
    <col min="3841" max="3841" width="14.28515625" style="17" customWidth="1"/>
    <col min="3842" max="3843" width="11.5703125" style="17" bestFit="1" customWidth="1"/>
    <col min="3844" max="3844" width="12.7109375" style="17" bestFit="1" customWidth="1"/>
    <col min="3845" max="4081" width="11.5703125" style="17"/>
    <col min="4082" max="4082" width="27" style="17" customWidth="1"/>
    <col min="4083" max="4083" width="32.42578125" style="17" customWidth="1"/>
    <col min="4084" max="4084" width="15.5703125" style="17" customWidth="1"/>
    <col min="4085" max="4085" width="7.28515625" style="17" customWidth="1"/>
    <col min="4086" max="4086" width="11.5703125" style="17"/>
    <col min="4087" max="4087" width="20.140625" style="17" customWidth="1"/>
    <col min="4088" max="4088" width="22" style="17" customWidth="1"/>
    <col min="4089" max="4089" width="12.85546875" style="17" customWidth="1"/>
    <col min="4090" max="4090" width="17.5703125" style="17" customWidth="1"/>
    <col min="4091" max="4092" width="19.42578125" style="17" customWidth="1"/>
    <col min="4093" max="4094" width="16.28515625" style="17" customWidth="1"/>
    <col min="4095" max="4095" width="11.5703125" style="17"/>
    <col min="4096" max="4096" width="24.28515625" style="17" customWidth="1"/>
    <col min="4097" max="4097" width="14.28515625" style="17" customWidth="1"/>
    <col min="4098" max="4099" width="11.5703125" style="17" bestFit="1" customWidth="1"/>
    <col min="4100" max="4100" width="12.7109375" style="17" bestFit="1" customWidth="1"/>
    <col min="4101" max="4337" width="11.5703125" style="17"/>
    <col min="4338" max="4338" width="27" style="17" customWidth="1"/>
    <col min="4339" max="4339" width="32.42578125" style="17" customWidth="1"/>
    <col min="4340" max="4340" width="15.5703125" style="17" customWidth="1"/>
    <col min="4341" max="4341" width="7.28515625" style="17" customWidth="1"/>
    <col min="4342" max="4342" width="11.5703125" style="17"/>
    <col min="4343" max="4343" width="20.140625" style="17" customWidth="1"/>
    <col min="4344" max="4344" width="22" style="17" customWidth="1"/>
    <col min="4345" max="4345" width="12.85546875" style="17" customWidth="1"/>
    <col min="4346" max="4346" width="17.5703125" style="17" customWidth="1"/>
    <col min="4347" max="4348" width="19.42578125" style="17" customWidth="1"/>
    <col min="4349" max="4350" width="16.28515625" style="17" customWidth="1"/>
    <col min="4351" max="4351" width="11.5703125" style="17"/>
    <col min="4352" max="4352" width="24.28515625" style="17" customWidth="1"/>
    <col min="4353" max="4353" width="14.28515625" style="17" customWidth="1"/>
    <col min="4354" max="4355" width="11.5703125" style="17" bestFit="1" customWidth="1"/>
    <col min="4356" max="4356" width="12.7109375" style="17" bestFit="1" customWidth="1"/>
    <col min="4357" max="4593" width="11.5703125" style="17"/>
    <col min="4594" max="4594" width="27" style="17" customWidth="1"/>
    <col min="4595" max="4595" width="32.42578125" style="17" customWidth="1"/>
    <col min="4596" max="4596" width="15.5703125" style="17" customWidth="1"/>
    <col min="4597" max="4597" width="7.28515625" style="17" customWidth="1"/>
    <col min="4598" max="4598" width="11.5703125" style="17"/>
    <col min="4599" max="4599" width="20.140625" style="17" customWidth="1"/>
    <col min="4600" max="4600" width="22" style="17" customWidth="1"/>
    <col min="4601" max="4601" width="12.85546875" style="17" customWidth="1"/>
    <col min="4602" max="4602" width="17.5703125" style="17" customWidth="1"/>
    <col min="4603" max="4604" width="19.42578125" style="17" customWidth="1"/>
    <col min="4605" max="4606" width="16.28515625" style="17" customWidth="1"/>
    <col min="4607" max="4607" width="11.5703125" style="17"/>
    <col min="4608" max="4608" width="24.28515625" style="17" customWidth="1"/>
    <col min="4609" max="4609" width="14.28515625" style="17" customWidth="1"/>
    <col min="4610" max="4611" width="11.5703125" style="17" bestFit="1" customWidth="1"/>
    <col min="4612" max="4612" width="12.7109375" style="17" bestFit="1" customWidth="1"/>
    <col min="4613" max="4849" width="11.5703125" style="17"/>
    <col min="4850" max="4850" width="27" style="17" customWidth="1"/>
    <col min="4851" max="4851" width="32.42578125" style="17" customWidth="1"/>
    <col min="4852" max="4852" width="15.5703125" style="17" customWidth="1"/>
    <col min="4853" max="4853" width="7.28515625" style="17" customWidth="1"/>
    <col min="4854" max="4854" width="11.5703125" style="17"/>
    <col min="4855" max="4855" width="20.140625" style="17" customWidth="1"/>
    <col min="4856" max="4856" width="22" style="17" customWidth="1"/>
    <col min="4857" max="4857" width="12.85546875" style="17" customWidth="1"/>
    <col min="4858" max="4858" width="17.5703125" style="17" customWidth="1"/>
    <col min="4859" max="4860" width="19.42578125" style="17" customWidth="1"/>
    <col min="4861" max="4862" width="16.28515625" style="17" customWidth="1"/>
    <col min="4863" max="4863" width="11.5703125" style="17"/>
    <col min="4864" max="4864" width="24.28515625" style="17" customWidth="1"/>
    <col min="4865" max="4865" width="14.28515625" style="17" customWidth="1"/>
    <col min="4866" max="4867" width="11.5703125" style="17" bestFit="1" customWidth="1"/>
    <col min="4868" max="4868" width="12.7109375" style="17" bestFit="1" customWidth="1"/>
    <col min="4869" max="5105" width="11.5703125" style="17"/>
    <col min="5106" max="5106" width="27" style="17" customWidth="1"/>
    <col min="5107" max="5107" width="32.42578125" style="17" customWidth="1"/>
    <col min="5108" max="5108" width="15.5703125" style="17" customWidth="1"/>
    <col min="5109" max="5109" width="7.28515625" style="17" customWidth="1"/>
    <col min="5110" max="5110" width="11.5703125" style="17"/>
    <col min="5111" max="5111" width="20.140625" style="17" customWidth="1"/>
    <col min="5112" max="5112" width="22" style="17" customWidth="1"/>
    <col min="5113" max="5113" width="12.85546875" style="17" customWidth="1"/>
    <col min="5114" max="5114" width="17.5703125" style="17" customWidth="1"/>
    <col min="5115" max="5116" width="19.42578125" style="17" customWidth="1"/>
    <col min="5117" max="5118" width="16.28515625" style="17" customWidth="1"/>
    <col min="5119" max="5119" width="11.5703125" style="17"/>
    <col min="5120" max="5120" width="24.28515625" style="17" customWidth="1"/>
    <col min="5121" max="5121" width="14.28515625" style="17" customWidth="1"/>
    <col min="5122" max="5123" width="11.5703125" style="17" bestFit="1" customWidth="1"/>
    <col min="5124" max="5124" width="12.7109375" style="17" bestFit="1" customWidth="1"/>
    <col min="5125" max="5361" width="11.5703125" style="17"/>
    <col min="5362" max="5362" width="27" style="17" customWidth="1"/>
    <col min="5363" max="5363" width="32.42578125" style="17" customWidth="1"/>
    <col min="5364" max="5364" width="15.5703125" style="17" customWidth="1"/>
    <col min="5365" max="5365" width="7.28515625" style="17" customWidth="1"/>
    <col min="5366" max="5366" width="11.5703125" style="17"/>
    <col min="5367" max="5367" width="20.140625" style="17" customWidth="1"/>
    <col min="5368" max="5368" width="22" style="17" customWidth="1"/>
    <col min="5369" max="5369" width="12.85546875" style="17" customWidth="1"/>
    <col min="5370" max="5370" width="17.5703125" style="17" customWidth="1"/>
    <col min="5371" max="5372" width="19.42578125" style="17" customWidth="1"/>
    <col min="5373" max="5374" width="16.28515625" style="17" customWidth="1"/>
    <col min="5375" max="5375" width="11.5703125" style="17"/>
    <col min="5376" max="5376" width="24.28515625" style="17" customWidth="1"/>
    <col min="5377" max="5377" width="14.28515625" style="17" customWidth="1"/>
    <col min="5378" max="5379" width="11.5703125" style="17" bestFit="1" customWidth="1"/>
    <col min="5380" max="5380" width="12.7109375" style="17" bestFit="1" customWidth="1"/>
    <col min="5381" max="5617" width="11.5703125" style="17"/>
    <col min="5618" max="5618" width="27" style="17" customWidth="1"/>
    <col min="5619" max="5619" width="32.42578125" style="17" customWidth="1"/>
    <col min="5620" max="5620" width="15.5703125" style="17" customWidth="1"/>
    <col min="5621" max="5621" width="7.28515625" style="17" customWidth="1"/>
    <col min="5622" max="5622" width="11.5703125" style="17"/>
    <col min="5623" max="5623" width="20.140625" style="17" customWidth="1"/>
    <col min="5624" max="5624" width="22" style="17" customWidth="1"/>
    <col min="5625" max="5625" width="12.85546875" style="17" customWidth="1"/>
    <col min="5626" max="5626" width="17.5703125" style="17" customWidth="1"/>
    <col min="5627" max="5628" width="19.42578125" style="17" customWidth="1"/>
    <col min="5629" max="5630" width="16.28515625" style="17" customWidth="1"/>
    <col min="5631" max="5631" width="11.5703125" style="17"/>
    <col min="5632" max="5632" width="24.28515625" style="17" customWidth="1"/>
    <col min="5633" max="5633" width="14.28515625" style="17" customWidth="1"/>
    <col min="5634" max="5635" width="11.5703125" style="17" bestFit="1" customWidth="1"/>
    <col min="5636" max="5636" width="12.7109375" style="17" bestFit="1" customWidth="1"/>
    <col min="5637" max="5873" width="11.5703125" style="17"/>
    <col min="5874" max="5874" width="27" style="17" customWidth="1"/>
    <col min="5875" max="5875" width="32.42578125" style="17" customWidth="1"/>
    <col min="5876" max="5876" width="15.5703125" style="17" customWidth="1"/>
    <col min="5877" max="5877" width="7.28515625" style="17" customWidth="1"/>
    <col min="5878" max="5878" width="11.5703125" style="17"/>
    <col min="5879" max="5879" width="20.140625" style="17" customWidth="1"/>
    <col min="5880" max="5880" width="22" style="17" customWidth="1"/>
    <col min="5881" max="5881" width="12.85546875" style="17" customWidth="1"/>
    <col min="5882" max="5882" width="17.5703125" style="17" customWidth="1"/>
    <col min="5883" max="5884" width="19.42578125" style="17" customWidth="1"/>
    <col min="5885" max="5886" width="16.28515625" style="17" customWidth="1"/>
    <col min="5887" max="5887" width="11.5703125" style="17"/>
    <col min="5888" max="5888" width="24.28515625" style="17" customWidth="1"/>
    <col min="5889" max="5889" width="14.28515625" style="17" customWidth="1"/>
    <col min="5890" max="5891" width="11.5703125" style="17" bestFit="1" customWidth="1"/>
    <col min="5892" max="5892" width="12.7109375" style="17" bestFit="1" customWidth="1"/>
    <col min="5893" max="6129" width="11.5703125" style="17"/>
    <col min="6130" max="6130" width="27" style="17" customWidth="1"/>
    <col min="6131" max="6131" width="32.42578125" style="17" customWidth="1"/>
    <col min="6132" max="6132" width="15.5703125" style="17" customWidth="1"/>
    <col min="6133" max="6133" width="7.28515625" style="17" customWidth="1"/>
    <col min="6134" max="6134" width="11.5703125" style="17"/>
    <col min="6135" max="6135" width="20.140625" style="17" customWidth="1"/>
    <col min="6136" max="6136" width="22" style="17" customWidth="1"/>
    <col min="6137" max="6137" width="12.85546875" style="17" customWidth="1"/>
    <col min="6138" max="6138" width="17.5703125" style="17" customWidth="1"/>
    <col min="6139" max="6140" width="19.42578125" style="17" customWidth="1"/>
    <col min="6141" max="6142" width="16.28515625" style="17" customWidth="1"/>
    <col min="6143" max="6143" width="11.5703125" style="17"/>
    <col min="6144" max="6144" width="24.28515625" style="17" customWidth="1"/>
    <col min="6145" max="6145" width="14.28515625" style="17" customWidth="1"/>
    <col min="6146" max="6147" width="11.5703125" style="17" bestFit="1" customWidth="1"/>
    <col min="6148" max="6148" width="12.7109375" style="17" bestFit="1" customWidth="1"/>
    <col min="6149" max="6385" width="11.5703125" style="17"/>
    <col min="6386" max="6386" width="27" style="17" customWidth="1"/>
    <col min="6387" max="6387" width="32.42578125" style="17" customWidth="1"/>
    <col min="6388" max="6388" width="15.5703125" style="17" customWidth="1"/>
    <col min="6389" max="6389" width="7.28515625" style="17" customWidth="1"/>
    <col min="6390" max="6390" width="11.5703125" style="17"/>
    <col min="6391" max="6391" width="20.140625" style="17" customWidth="1"/>
    <col min="6392" max="6392" width="22" style="17" customWidth="1"/>
    <col min="6393" max="6393" width="12.85546875" style="17" customWidth="1"/>
    <col min="6394" max="6394" width="17.5703125" style="17" customWidth="1"/>
    <col min="6395" max="6396" width="19.42578125" style="17" customWidth="1"/>
    <col min="6397" max="6398" width="16.28515625" style="17" customWidth="1"/>
    <col min="6399" max="6399" width="11.5703125" style="17"/>
    <col min="6400" max="6400" width="24.28515625" style="17" customWidth="1"/>
    <col min="6401" max="6401" width="14.28515625" style="17" customWidth="1"/>
    <col min="6402" max="6403" width="11.5703125" style="17" bestFit="1" customWidth="1"/>
    <col min="6404" max="6404" width="12.7109375" style="17" bestFit="1" customWidth="1"/>
    <col min="6405" max="6641" width="11.5703125" style="17"/>
    <col min="6642" max="6642" width="27" style="17" customWidth="1"/>
    <col min="6643" max="6643" width="32.42578125" style="17" customWidth="1"/>
    <col min="6644" max="6644" width="15.5703125" style="17" customWidth="1"/>
    <col min="6645" max="6645" width="7.28515625" style="17" customWidth="1"/>
    <col min="6646" max="6646" width="11.5703125" style="17"/>
    <col min="6647" max="6647" width="20.140625" style="17" customWidth="1"/>
    <col min="6648" max="6648" width="22" style="17" customWidth="1"/>
    <col min="6649" max="6649" width="12.85546875" style="17" customWidth="1"/>
    <col min="6650" max="6650" width="17.5703125" style="17" customWidth="1"/>
    <col min="6651" max="6652" width="19.42578125" style="17" customWidth="1"/>
    <col min="6653" max="6654" width="16.28515625" style="17" customWidth="1"/>
    <col min="6655" max="6655" width="11.5703125" style="17"/>
    <col min="6656" max="6656" width="24.28515625" style="17" customWidth="1"/>
    <col min="6657" max="6657" width="14.28515625" style="17" customWidth="1"/>
    <col min="6658" max="6659" width="11.5703125" style="17" bestFit="1" customWidth="1"/>
    <col min="6660" max="6660" width="12.7109375" style="17" bestFit="1" customWidth="1"/>
    <col min="6661" max="6897" width="11.5703125" style="17"/>
    <col min="6898" max="6898" width="27" style="17" customWidth="1"/>
    <col min="6899" max="6899" width="32.42578125" style="17" customWidth="1"/>
    <col min="6900" max="6900" width="15.5703125" style="17" customWidth="1"/>
    <col min="6901" max="6901" width="7.28515625" style="17" customWidth="1"/>
    <col min="6902" max="6902" width="11.5703125" style="17"/>
    <col min="6903" max="6903" width="20.140625" style="17" customWidth="1"/>
    <col min="6904" max="6904" width="22" style="17" customWidth="1"/>
    <col min="6905" max="6905" width="12.85546875" style="17" customWidth="1"/>
    <col min="6906" max="6906" width="17.5703125" style="17" customWidth="1"/>
    <col min="6907" max="6908" width="19.42578125" style="17" customWidth="1"/>
    <col min="6909" max="6910" width="16.28515625" style="17" customWidth="1"/>
    <col min="6911" max="6911" width="11.5703125" style="17"/>
    <col min="6912" max="6912" width="24.28515625" style="17" customWidth="1"/>
    <col min="6913" max="6913" width="14.28515625" style="17" customWidth="1"/>
    <col min="6914" max="6915" width="11.5703125" style="17" bestFit="1" customWidth="1"/>
    <col min="6916" max="6916" width="12.7109375" style="17" bestFit="1" customWidth="1"/>
    <col min="6917" max="7153" width="11.5703125" style="17"/>
    <col min="7154" max="7154" width="27" style="17" customWidth="1"/>
    <col min="7155" max="7155" width="32.42578125" style="17" customWidth="1"/>
    <col min="7156" max="7156" width="15.5703125" style="17" customWidth="1"/>
    <col min="7157" max="7157" width="7.28515625" style="17" customWidth="1"/>
    <col min="7158" max="7158" width="11.5703125" style="17"/>
    <col min="7159" max="7159" width="20.140625" style="17" customWidth="1"/>
    <col min="7160" max="7160" width="22" style="17" customWidth="1"/>
    <col min="7161" max="7161" width="12.85546875" style="17" customWidth="1"/>
    <col min="7162" max="7162" width="17.5703125" style="17" customWidth="1"/>
    <col min="7163" max="7164" width="19.42578125" style="17" customWidth="1"/>
    <col min="7165" max="7166" width="16.28515625" style="17" customWidth="1"/>
    <col min="7167" max="7167" width="11.5703125" style="17"/>
    <col min="7168" max="7168" width="24.28515625" style="17" customWidth="1"/>
    <col min="7169" max="7169" width="14.28515625" style="17" customWidth="1"/>
    <col min="7170" max="7171" width="11.5703125" style="17" bestFit="1" customWidth="1"/>
    <col min="7172" max="7172" width="12.7109375" style="17" bestFit="1" customWidth="1"/>
    <col min="7173" max="7409" width="11.5703125" style="17"/>
    <col min="7410" max="7410" width="27" style="17" customWidth="1"/>
    <col min="7411" max="7411" width="32.42578125" style="17" customWidth="1"/>
    <col min="7412" max="7412" width="15.5703125" style="17" customWidth="1"/>
    <col min="7413" max="7413" width="7.28515625" style="17" customWidth="1"/>
    <col min="7414" max="7414" width="11.5703125" style="17"/>
    <col min="7415" max="7415" width="20.140625" style="17" customWidth="1"/>
    <col min="7416" max="7416" width="22" style="17" customWidth="1"/>
    <col min="7417" max="7417" width="12.85546875" style="17" customWidth="1"/>
    <col min="7418" max="7418" width="17.5703125" style="17" customWidth="1"/>
    <col min="7419" max="7420" width="19.42578125" style="17" customWidth="1"/>
    <col min="7421" max="7422" width="16.28515625" style="17" customWidth="1"/>
    <col min="7423" max="7423" width="11.5703125" style="17"/>
    <col min="7424" max="7424" width="24.28515625" style="17" customWidth="1"/>
    <col min="7425" max="7425" width="14.28515625" style="17" customWidth="1"/>
    <col min="7426" max="7427" width="11.5703125" style="17" bestFit="1" customWidth="1"/>
    <col min="7428" max="7428" width="12.7109375" style="17" bestFit="1" customWidth="1"/>
    <col min="7429" max="7665" width="11.5703125" style="17"/>
    <col min="7666" max="7666" width="27" style="17" customWidth="1"/>
    <col min="7667" max="7667" width="32.42578125" style="17" customWidth="1"/>
    <col min="7668" max="7668" width="15.5703125" style="17" customWidth="1"/>
    <col min="7669" max="7669" width="7.28515625" style="17" customWidth="1"/>
    <col min="7670" max="7670" width="11.5703125" style="17"/>
    <col min="7671" max="7671" width="20.140625" style="17" customWidth="1"/>
    <col min="7672" max="7672" width="22" style="17" customWidth="1"/>
    <col min="7673" max="7673" width="12.85546875" style="17" customWidth="1"/>
    <col min="7674" max="7674" width="17.5703125" style="17" customWidth="1"/>
    <col min="7675" max="7676" width="19.42578125" style="17" customWidth="1"/>
    <col min="7677" max="7678" width="16.28515625" style="17" customWidth="1"/>
    <col min="7679" max="7679" width="11.5703125" style="17"/>
    <col min="7680" max="7680" width="24.28515625" style="17" customWidth="1"/>
    <col min="7681" max="7681" width="14.28515625" style="17" customWidth="1"/>
    <col min="7682" max="7683" width="11.5703125" style="17" bestFit="1" customWidth="1"/>
    <col min="7684" max="7684" width="12.7109375" style="17" bestFit="1" customWidth="1"/>
    <col min="7685" max="7921" width="11.5703125" style="17"/>
    <col min="7922" max="7922" width="27" style="17" customWidth="1"/>
    <col min="7923" max="7923" width="32.42578125" style="17" customWidth="1"/>
    <col min="7924" max="7924" width="15.5703125" style="17" customWidth="1"/>
    <col min="7925" max="7925" width="7.28515625" style="17" customWidth="1"/>
    <col min="7926" max="7926" width="11.5703125" style="17"/>
    <col min="7927" max="7927" width="20.140625" style="17" customWidth="1"/>
    <col min="7928" max="7928" width="22" style="17" customWidth="1"/>
    <col min="7929" max="7929" width="12.85546875" style="17" customWidth="1"/>
    <col min="7930" max="7930" width="17.5703125" style="17" customWidth="1"/>
    <col min="7931" max="7932" width="19.42578125" style="17" customWidth="1"/>
    <col min="7933" max="7934" width="16.28515625" style="17" customWidth="1"/>
    <col min="7935" max="7935" width="11.5703125" style="17"/>
    <col min="7936" max="7936" width="24.28515625" style="17" customWidth="1"/>
    <col min="7937" max="7937" width="14.28515625" style="17" customWidth="1"/>
    <col min="7938" max="7939" width="11.5703125" style="17" bestFit="1" customWidth="1"/>
    <col min="7940" max="7940" width="12.7109375" style="17" bestFit="1" customWidth="1"/>
    <col min="7941" max="8177" width="11.5703125" style="17"/>
    <col min="8178" max="8178" width="27" style="17" customWidth="1"/>
    <col min="8179" max="8179" width="32.42578125" style="17" customWidth="1"/>
    <col min="8180" max="8180" width="15.5703125" style="17" customWidth="1"/>
    <col min="8181" max="8181" width="7.28515625" style="17" customWidth="1"/>
    <col min="8182" max="8182" width="11.5703125" style="17"/>
    <col min="8183" max="8183" width="20.140625" style="17" customWidth="1"/>
    <col min="8184" max="8184" width="22" style="17" customWidth="1"/>
    <col min="8185" max="8185" width="12.85546875" style="17" customWidth="1"/>
    <col min="8186" max="8186" width="17.5703125" style="17" customWidth="1"/>
    <col min="8187" max="8188" width="19.42578125" style="17" customWidth="1"/>
    <col min="8189" max="8190" width="16.28515625" style="17" customWidth="1"/>
    <col min="8191" max="8191" width="11.5703125" style="17"/>
    <col min="8192" max="8192" width="24.28515625" style="17" customWidth="1"/>
    <col min="8193" max="8193" width="14.28515625" style="17" customWidth="1"/>
    <col min="8194" max="8195" width="11.5703125" style="17" bestFit="1" customWidth="1"/>
    <col min="8196" max="8196" width="12.7109375" style="17" bestFit="1" customWidth="1"/>
    <col min="8197" max="8433" width="11.5703125" style="17"/>
    <col min="8434" max="8434" width="27" style="17" customWidth="1"/>
    <col min="8435" max="8435" width="32.42578125" style="17" customWidth="1"/>
    <col min="8436" max="8436" width="15.5703125" style="17" customWidth="1"/>
    <col min="8437" max="8437" width="7.28515625" style="17" customWidth="1"/>
    <col min="8438" max="8438" width="11.5703125" style="17"/>
    <col min="8439" max="8439" width="20.140625" style="17" customWidth="1"/>
    <col min="8440" max="8440" width="22" style="17" customWidth="1"/>
    <col min="8441" max="8441" width="12.85546875" style="17" customWidth="1"/>
    <col min="8442" max="8442" width="17.5703125" style="17" customWidth="1"/>
    <col min="8443" max="8444" width="19.42578125" style="17" customWidth="1"/>
    <col min="8445" max="8446" width="16.28515625" style="17" customWidth="1"/>
    <col min="8447" max="8447" width="11.5703125" style="17"/>
    <col min="8448" max="8448" width="24.28515625" style="17" customWidth="1"/>
    <col min="8449" max="8449" width="14.28515625" style="17" customWidth="1"/>
    <col min="8450" max="8451" width="11.5703125" style="17" bestFit="1" customWidth="1"/>
    <col min="8452" max="8452" width="12.7109375" style="17" bestFit="1" customWidth="1"/>
    <col min="8453" max="8689" width="11.5703125" style="17"/>
    <col min="8690" max="8690" width="27" style="17" customWidth="1"/>
    <col min="8691" max="8691" width="32.42578125" style="17" customWidth="1"/>
    <col min="8692" max="8692" width="15.5703125" style="17" customWidth="1"/>
    <col min="8693" max="8693" width="7.28515625" style="17" customWidth="1"/>
    <col min="8694" max="8694" width="11.5703125" style="17"/>
    <col min="8695" max="8695" width="20.140625" style="17" customWidth="1"/>
    <col min="8696" max="8696" width="22" style="17" customWidth="1"/>
    <col min="8697" max="8697" width="12.85546875" style="17" customWidth="1"/>
    <col min="8698" max="8698" width="17.5703125" style="17" customWidth="1"/>
    <col min="8699" max="8700" width="19.42578125" style="17" customWidth="1"/>
    <col min="8701" max="8702" width="16.28515625" style="17" customWidth="1"/>
    <col min="8703" max="8703" width="11.5703125" style="17"/>
    <col min="8704" max="8704" width="24.28515625" style="17" customWidth="1"/>
    <col min="8705" max="8705" width="14.28515625" style="17" customWidth="1"/>
    <col min="8706" max="8707" width="11.5703125" style="17" bestFit="1" customWidth="1"/>
    <col min="8708" max="8708" width="12.7109375" style="17" bestFit="1" customWidth="1"/>
    <col min="8709" max="8945" width="11.5703125" style="17"/>
    <col min="8946" max="8946" width="27" style="17" customWidth="1"/>
    <col min="8947" max="8947" width="32.42578125" style="17" customWidth="1"/>
    <col min="8948" max="8948" width="15.5703125" style="17" customWidth="1"/>
    <col min="8949" max="8949" width="7.28515625" style="17" customWidth="1"/>
    <col min="8950" max="8950" width="11.5703125" style="17"/>
    <col min="8951" max="8951" width="20.140625" style="17" customWidth="1"/>
    <col min="8952" max="8952" width="22" style="17" customWidth="1"/>
    <col min="8953" max="8953" width="12.85546875" style="17" customWidth="1"/>
    <col min="8954" max="8954" width="17.5703125" style="17" customWidth="1"/>
    <col min="8955" max="8956" width="19.42578125" style="17" customWidth="1"/>
    <col min="8957" max="8958" width="16.28515625" style="17" customWidth="1"/>
    <col min="8959" max="8959" width="11.5703125" style="17"/>
    <col min="8960" max="8960" width="24.28515625" style="17" customWidth="1"/>
    <col min="8961" max="8961" width="14.28515625" style="17" customWidth="1"/>
    <col min="8962" max="8963" width="11.5703125" style="17" bestFit="1" customWidth="1"/>
    <col min="8964" max="8964" width="12.7109375" style="17" bestFit="1" customWidth="1"/>
    <col min="8965" max="9201" width="11.5703125" style="17"/>
    <col min="9202" max="9202" width="27" style="17" customWidth="1"/>
    <col min="9203" max="9203" width="32.42578125" style="17" customWidth="1"/>
    <col min="9204" max="9204" width="15.5703125" style="17" customWidth="1"/>
    <col min="9205" max="9205" width="7.28515625" style="17" customWidth="1"/>
    <col min="9206" max="9206" width="11.5703125" style="17"/>
    <col min="9207" max="9207" width="20.140625" style="17" customWidth="1"/>
    <col min="9208" max="9208" width="22" style="17" customWidth="1"/>
    <col min="9209" max="9209" width="12.85546875" style="17" customWidth="1"/>
    <col min="9210" max="9210" width="17.5703125" style="17" customWidth="1"/>
    <col min="9211" max="9212" width="19.42578125" style="17" customWidth="1"/>
    <col min="9213" max="9214" width="16.28515625" style="17" customWidth="1"/>
    <col min="9215" max="9215" width="11.5703125" style="17"/>
    <col min="9216" max="9216" width="24.28515625" style="17" customWidth="1"/>
    <col min="9217" max="9217" width="14.28515625" style="17" customWidth="1"/>
    <col min="9218" max="9219" width="11.5703125" style="17" bestFit="1" customWidth="1"/>
    <col min="9220" max="9220" width="12.7109375" style="17" bestFit="1" customWidth="1"/>
    <col min="9221" max="9457" width="11.5703125" style="17"/>
    <col min="9458" max="9458" width="27" style="17" customWidth="1"/>
    <col min="9459" max="9459" width="32.42578125" style="17" customWidth="1"/>
    <col min="9460" max="9460" width="15.5703125" style="17" customWidth="1"/>
    <col min="9461" max="9461" width="7.28515625" style="17" customWidth="1"/>
    <col min="9462" max="9462" width="11.5703125" style="17"/>
    <col min="9463" max="9463" width="20.140625" style="17" customWidth="1"/>
    <col min="9464" max="9464" width="22" style="17" customWidth="1"/>
    <col min="9465" max="9465" width="12.85546875" style="17" customWidth="1"/>
    <col min="9466" max="9466" width="17.5703125" style="17" customWidth="1"/>
    <col min="9467" max="9468" width="19.42578125" style="17" customWidth="1"/>
    <col min="9469" max="9470" width="16.28515625" style="17" customWidth="1"/>
    <col min="9471" max="9471" width="11.5703125" style="17"/>
    <col min="9472" max="9472" width="24.28515625" style="17" customWidth="1"/>
    <col min="9473" max="9473" width="14.28515625" style="17" customWidth="1"/>
    <col min="9474" max="9475" width="11.5703125" style="17" bestFit="1" customWidth="1"/>
    <col min="9476" max="9476" width="12.7109375" style="17" bestFit="1" customWidth="1"/>
    <col min="9477" max="9713" width="11.5703125" style="17"/>
    <col min="9714" max="9714" width="27" style="17" customWidth="1"/>
    <col min="9715" max="9715" width="32.42578125" style="17" customWidth="1"/>
    <col min="9716" max="9716" width="15.5703125" style="17" customWidth="1"/>
    <col min="9717" max="9717" width="7.28515625" style="17" customWidth="1"/>
    <col min="9718" max="9718" width="11.5703125" style="17"/>
    <col min="9719" max="9719" width="20.140625" style="17" customWidth="1"/>
    <col min="9720" max="9720" width="22" style="17" customWidth="1"/>
    <col min="9721" max="9721" width="12.85546875" style="17" customWidth="1"/>
    <col min="9722" max="9722" width="17.5703125" style="17" customWidth="1"/>
    <col min="9723" max="9724" width="19.42578125" style="17" customWidth="1"/>
    <col min="9725" max="9726" width="16.28515625" style="17" customWidth="1"/>
    <col min="9727" max="9727" width="11.5703125" style="17"/>
    <col min="9728" max="9728" width="24.28515625" style="17" customWidth="1"/>
    <col min="9729" max="9729" width="14.28515625" style="17" customWidth="1"/>
    <col min="9730" max="9731" width="11.5703125" style="17" bestFit="1" customWidth="1"/>
    <col min="9732" max="9732" width="12.7109375" style="17" bestFit="1" customWidth="1"/>
    <col min="9733" max="9969" width="11.5703125" style="17"/>
    <col min="9970" max="9970" width="27" style="17" customWidth="1"/>
    <col min="9971" max="9971" width="32.42578125" style="17" customWidth="1"/>
    <col min="9972" max="9972" width="15.5703125" style="17" customWidth="1"/>
    <col min="9973" max="9973" width="7.28515625" style="17" customWidth="1"/>
    <col min="9974" max="9974" width="11.5703125" style="17"/>
    <col min="9975" max="9975" width="20.140625" style="17" customWidth="1"/>
    <col min="9976" max="9976" width="22" style="17" customWidth="1"/>
    <col min="9977" max="9977" width="12.85546875" style="17" customWidth="1"/>
    <col min="9978" max="9978" width="17.5703125" style="17" customWidth="1"/>
    <col min="9979" max="9980" width="19.42578125" style="17" customWidth="1"/>
    <col min="9981" max="9982" width="16.28515625" style="17" customWidth="1"/>
    <col min="9983" max="9983" width="11.5703125" style="17"/>
    <col min="9984" max="9984" width="24.28515625" style="17" customWidth="1"/>
    <col min="9985" max="9985" width="14.28515625" style="17" customWidth="1"/>
    <col min="9986" max="9987" width="11.5703125" style="17" bestFit="1" customWidth="1"/>
    <col min="9988" max="9988" width="12.7109375" style="17" bestFit="1" customWidth="1"/>
    <col min="9989" max="10225" width="11.5703125" style="17"/>
    <col min="10226" max="10226" width="27" style="17" customWidth="1"/>
    <col min="10227" max="10227" width="32.42578125" style="17" customWidth="1"/>
    <col min="10228" max="10228" width="15.5703125" style="17" customWidth="1"/>
    <col min="10229" max="10229" width="7.28515625" style="17" customWidth="1"/>
    <col min="10230" max="10230" width="11.5703125" style="17"/>
    <col min="10231" max="10231" width="20.140625" style="17" customWidth="1"/>
    <col min="10232" max="10232" width="22" style="17" customWidth="1"/>
    <col min="10233" max="10233" width="12.85546875" style="17" customWidth="1"/>
    <col min="10234" max="10234" width="17.5703125" style="17" customWidth="1"/>
    <col min="10235" max="10236" width="19.42578125" style="17" customWidth="1"/>
    <col min="10237" max="10238" width="16.28515625" style="17" customWidth="1"/>
    <col min="10239" max="10239" width="11.5703125" style="17"/>
    <col min="10240" max="10240" width="24.28515625" style="17" customWidth="1"/>
    <col min="10241" max="10241" width="14.28515625" style="17" customWidth="1"/>
    <col min="10242" max="10243" width="11.5703125" style="17" bestFit="1" customWidth="1"/>
    <col min="10244" max="10244" width="12.7109375" style="17" bestFit="1" customWidth="1"/>
    <col min="10245" max="10481" width="11.5703125" style="17"/>
    <col min="10482" max="10482" width="27" style="17" customWidth="1"/>
    <col min="10483" max="10483" width="32.42578125" style="17" customWidth="1"/>
    <col min="10484" max="10484" width="15.5703125" style="17" customWidth="1"/>
    <col min="10485" max="10485" width="7.28515625" style="17" customWidth="1"/>
    <col min="10486" max="10486" width="11.5703125" style="17"/>
    <col min="10487" max="10487" width="20.140625" style="17" customWidth="1"/>
    <col min="10488" max="10488" width="22" style="17" customWidth="1"/>
    <col min="10489" max="10489" width="12.85546875" style="17" customWidth="1"/>
    <col min="10490" max="10490" width="17.5703125" style="17" customWidth="1"/>
    <col min="10491" max="10492" width="19.42578125" style="17" customWidth="1"/>
    <col min="10493" max="10494" width="16.28515625" style="17" customWidth="1"/>
    <col min="10495" max="10495" width="11.5703125" style="17"/>
    <col min="10496" max="10496" width="24.28515625" style="17" customWidth="1"/>
    <col min="10497" max="10497" width="14.28515625" style="17" customWidth="1"/>
    <col min="10498" max="10499" width="11.5703125" style="17" bestFit="1" customWidth="1"/>
    <col min="10500" max="10500" width="12.7109375" style="17" bestFit="1" customWidth="1"/>
    <col min="10501" max="10737" width="11.5703125" style="17"/>
    <col min="10738" max="10738" width="27" style="17" customWidth="1"/>
    <col min="10739" max="10739" width="32.42578125" style="17" customWidth="1"/>
    <col min="10740" max="10740" width="15.5703125" style="17" customWidth="1"/>
    <col min="10741" max="10741" width="7.28515625" style="17" customWidth="1"/>
    <col min="10742" max="10742" width="11.5703125" style="17"/>
    <col min="10743" max="10743" width="20.140625" style="17" customWidth="1"/>
    <col min="10744" max="10744" width="22" style="17" customWidth="1"/>
    <col min="10745" max="10745" width="12.85546875" style="17" customWidth="1"/>
    <col min="10746" max="10746" width="17.5703125" style="17" customWidth="1"/>
    <col min="10747" max="10748" width="19.42578125" style="17" customWidth="1"/>
    <col min="10749" max="10750" width="16.28515625" style="17" customWidth="1"/>
    <col min="10751" max="10751" width="11.5703125" style="17"/>
    <col min="10752" max="10752" width="24.28515625" style="17" customWidth="1"/>
    <col min="10753" max="10753" width="14.28515625" style="17" customWidth="1"/>
    <col min="10754" max="10755" width="11.5703125" style="17" bestFit="1" customWidth="1"/>
    <col min="10756" max="10756" width="12.7109375" style="17" bestFit="1" customWidth="1"/>
    <col min="10757" max="10993" width="11.5703125" style="17"/>
    <col min="10994" max="10994" width="27" style="17" customWidth="1"/>
    <col min="10995" max="10995" width="32.42578125" style="17" customWidth="1"/>
    <col min="10996" max="10996" width="15.5703125" style="17" customWidth="1"/>
    <col min="10997" max="10997" width="7.28515625" style="17" customWidth="1"/>
    <col min="10998" max="10998" width="11.5703125" style="17"/>
    <col min="10999" max="10999" width="20.140625" style="17" customWidth="1"/>
    <col min="11000" max="11000" width="22" style="17" customWidth="1"/>
    <col min="11001" max="11001" width="12.85546875" style="17" customWidth="1"/>
    <col min="11002" max="11002" width="17.5703125" style="17" customWidth="1"/>
    <col min="11003" max="11004" width="19.42578125" style="17" customWidth="1"/>
    <col min="11005" max="11006" width="16.28515625" style="17" customWidth="1"/>
    <col min="11007" max="11007" width="11.5703125" style="17"/>
    <col min="11008" max="11008" width="24.28515625" style="17" customWidth="1"/>
    <col min="11009" max="11009" width="14.28515625" style="17" customWidth="1"/>
    <col min="11010" max="11011" width="11.5703125" style="17" bestFit="1" customWidth="1"/>
    <col min="11012" max="11012" width="12.7109375" style="17" bestFit="1" customWidth="1"/>
    <col min="11013" max="11249" width="11.5703125" style="17"/>
    <col min="11250" max="11250" width="27" style="17" customWidth="1"/>
    <col min="11251" max="11251" width="32.42578125" style="17" customWidth="1"/>
    <col min="11252" max="11252" width="15.5703125" style="17" customWidth="1"/>
    <col min="11253" max="11253" width="7.28515625" style="17" customWidth="1"/>
    <col min="11254" max="11254" width="11.5703125" style="17"/>
    <col min="11255" max="11255" width="20.140625" style="17" customWidth="1"/>
    <col min="11256" max="11256" width="22" style="17" customWidth="1"/>
    <col min="11257" max="11257" width="12.85546875" style="17" customWidth="1"/>
    <col min="11258" max="11258" width="17.5703125" style="17" customWidth="1"/>
    <col min="11259" max="11260" width="19.42578125" style="17" customWidth="1"/>
    <col min="11261" max="11262" width="16.28515625" style="17" customWidth="1"/>
    <col min="11263" max="11263" width="11.5703125" style="17"/>
    <col min="11264" max="11264" width="24.28515625" style="17" customWidth="1"/>
    <col min="11265" max="11265" width="14.28515625" style="17" customWidth="1"/>
    <col min="11266" max="11267" width="11.5703125" style="17" bestFit="1" customWidth="1"/>
    <col min="11268" max="11268" width="12.7109375" style="17" bestFit="1" customWidth="1"/>
    <col min="11269" max="11505" width="11.5703125" style="17"/>
    <col min="11506" max="11506" width="27" style="17" customWidth="1"/>
    <col min="11507" max="11507" width="32.42578125" style="17" customWidth="1"/>
    <col min="11508" max="11508" width="15.5703125" style="17" customWidth="1"/>
    <col min="11509" max="11509" width="7.28515625" style="17" customWidth="1"/>
    <col min="11510" max="11510" width="11.5703125" style="17"/>
    <col min="11511" max="11511" width="20.140625" style="17" customWidth="1"/>
    <col min="11512" max="11512" width="22" style="17" customWidth="1"/>
    <col min="11513" max="11513" width="12.85546875" style="17" customWidth="1"/>
    <col min="11514" max="11514" width="17.5703125" style="17" customWidth="1"/>
    <col min="11515" max="11516" width="19.42578125" style="17" customWidth="1"/>
    <col min="11517" max="11518" width="16.28515625" style="17" customWidth="1"/>
    <col min="11519" max="11519" width="11.5703125" style="17"/>
    <col min="11520" max="11520" width="24.28515625" style="17" customWidth="1"/>
    <col min="11521" max="11521" width="14.28515625" style="17" customWidth="1"/>
    <col min="11522" max="11523" width="11.5703125" style="17" bestFit="1" customWidth="1"/>
    <col min="11524" max="11524" width="12.7109375" style="17" bestFit="1" customWidth="1"/>
    <col min="11525" max="11761" width="11.5703125" style="17"/>
    <col min="11762" max="11762" width="27" style="17" customWidth="1"/>
    <col min="11763" max="11763" width="32.42578125" style="17" customWidth="1"/>
    <col min="11764" max="11764" width="15.5703125" style="17" customWidth="1"/>
    <col min="11765" max="11765" width="7.28515625" style="17" customWidth="1"/>
    <col min="11766" max="11766" width="11.5703125" style="17"/>
    <col min="11767" max="11767" width="20.140625" style="17" customWidth="1"/>
    <col min="11768" max="11768" width="22" style="17" customWidth="1"/>
    <col min="11769" max="11769" width="12.85546875" style="17" customWidth="1"/>
    <col min="11770" max="11770" width="17.5703125" style="17" customWidth="1"/>
    <col min="11771" max="11772" width="19.42578125" style="17" customWidth="1"/>
    <col min="11773" max="11774" width="16.28515625" style="17" customWidth="1"/>
    <col min="11775" max="11775" width="11.5703125" style="17"/>
    <col min="11776" max="11776" width="24.28515625" style="17" customWidth="1"/>
    <col min="11777" max="11777" width="14.28515625" style="17" customWidth="1"/>
    <col min="11778" max="11779" width="11.5703125" style="17" bestFit="1" customWidth="1"/>
    <col min="11780" max="11780" width="12.7109375" style="17" bestFit="1" customWidth="1"/>
    <col min="11781" max="12017" width="11.5703125" style="17"/>
    <col min="12018" max="12018" width="27" style="17" customWidth="1"/>
    <col min="12019" max="12019" width="32.42578125" style="17" customWidth="1"/>
    <col min="12020" max="12020" width="15.5703125" style="17" customWidth="1"/>
    <col min="12021" max="12021" width="7.28515625" style="17" customWidth="1"/>
    <col min="12022" max="12022" width="11.5703125" style="17"/>
    <col min="12023" max="12023" width="20.140625" style="17" customWidth="1"/>
    <col min="12024" max="12024" width="22" style="17" customWidth="1"/>
    <col min="12025" max="12025" width="12.85546875" style="17" customWidth="1"/>
    <col min="12026" max="12026" width="17.5703125" style="17" customWidth="1"/>
    <col min="12027" max="12028" width="19.42578125" style="17" customWidth="1"/>
    <col min="12029" max="12030" width="16.28515625" style="17" customWidth="1"/>
    <col min="12031" max="12031" width="11.5703125" style="17"/>
    <col min="12032" max="12032" width="24.28515625" style="17" customWidth="1"/>
    <col min="12033" max="12033" width="14.28515625" style="17" customWidth="1"/>
    <col min="12034" max="12035" width="11.5703125" style="17" bestFit="1" customWidth="1"/>
    <col min="12036" max="12036" width="12.7109375" style="17" bestFit="1" customWidth="1"/>
    <col min="12037" max="12273" width="11.5703125" style="17"/>
    <col min="12274" max="12274" width="27" style="17" customWidth="1"/>
    <col min="12275" max="12275" width="32.42578125" style="17" customWidth="1"/>
    <col min="12276" max="12276" width="15.5703125" style="17" customWidth="1"/>
    <col min="12277" max="12277" width="7.28515625" style="17" customWidth="1"/>
    <col min="12278" max="12278" width="11.5703125" style="17"/>
    <col min="12279" max="12279" width="20.140625" style="17" customWidth="1"/>
    <col min="12280" max="12280" width="22" style="17" customWidth="1"/>
    <col min="12281" max="12281" width="12.85546875" style="17" customWidth="1"/>
    <col min="12282" max="12282" width="17.5703125" style="17" customWidth="1"/>
    <col min="12283" max="12284" width="19.42578125" style="17" customWidth="1"/>
    <col min="12285" max="12286" width="16.28515625" style="17" customWidth="1"/>
    <col min="12287" max="12287" width="11.5703125" style="17"/>
    <col min="12288" max="12288" width="24.28515625" style="17" customWidth="1"/>
    <col min="12289" max="12289" width="14.28515625" style="17" customWidth="1"/>
    <col min="12290" max="12291" width="11.5703125" style="17" bestFit="1" customWidth="1"/>
    <col min="12292" max="12292" width="12.7109375" style="17" bestFit="1" customWidth="1"/>
    <col min="12293" max="12529" width="11.5703125" style="17"/>
    <col min="12530" max="12530" width="27" style="17" customWidth="1"/>
    <col min="12531" max="12531" width="32.42578125" style="17" customWidth="1"/>
    <col min="12532" max="12532" width="15.5703125" style="17" customWidth="1"/>
    <col min="12533" max="12533" width="7.28515625" style="17" customWidth="1"/>
    <col min="12534" max="12534" width="11.5703125" style="17"/>
    <col min="12535" max="12535" width="20.140625" style="17" customWidth="1"/>
    <col min="12536" max="12536" width="22" style="17" customWidth="1"/>
    <col min="12537" max="12537" width="12.85546875" style="17" customWidth="1"/>
    <col min="12538" max="12538" width="17.5703125" style="17" customWidth="1"/>
    <col min="12539" max="12540" width="19.42578125" style="17" customWidth="1"/>
    <col min="12541" max="12542" width="16.28515625" style="17" customWidth="1"/>
    <col min="12543" max="12543" width="11.5703125" style="17"/>
    <col min="12544" max="12544" width="24.28515625" style="17" customWidth="1"/>
    <col min="12545" max="12545" width="14.28515625" style="17" customWidth="1"/>
    <col min="12546" max="12547" width="11.5703125" style="17" bestFit="1" customWidth="1"/>
    <col min="12548" max="12548" width="12.7109375" style="17" bestFit="1" customWidth="1"/>
    <col min="12549" max="12785" width="11.5703125" style="17"/>
    <col min="12786" max="12786" width="27" style="17" customWidth="1"/>
    <col min="12787" max="12787" width="32.42578125" style="17" customWidth="1"/>
    <col min="12788" max="12788" width="15.5703125" style="17" customWidth="1"/>
    <col min="12789" max="12789" width="7.28515625" style="17" customWidth="1"/>
    <col min="12790" max="12790" width="11.5703125" style="17"/>
    <col min="12791" max="12791" width="20.140625" style="17" customWidth="1"/>
    <col min="12792" max="12792" width="22" style="17" customWidth="1"/>
    <col min="12793" max="12793" width="12.85546875" style="17" customWidth="1"/>
    <col min="12794" max="12794" width="17.5703125" style="17" customWidth="1"/>
    <col min="12795" max="12796" width="19.42578125" style="17" customWidth="1"/>
    <col min="12797" max="12798" width="16.28515625" style="17" customWidth="1"/>
    <col min="12799" max="12799" width="11.5703125" style="17"/>
    <col min="12800" max="12800" width="24.28515625" style="17" customWidth="1"/>
    <col min="12801" max="12801" width="14.28515625" style="17" customWidth="1"/>
    <col min="12802" max="12803" width="11.5703125" style="17" bestFit="1" customWidth="1"/>
    <col min="12804" max="12804" width="12.7109375" style="17" bestFit="1" customWidth="1"/>
    <col min="12805" max="13041" width="11.5703125" style="17"/>
    <col min="13042" max="13042" width="27" style="17" customWidth="1"/>
    <col min="13043" max="13043" width="32.42578125" style="17" customWidth="1"/>
    <col min="13044" max="13044" width="15.5703125" style="17" customWidth="1"/>
    <col min="13045" max="13045" width="7.28515625" style="17" customWidth="1"/>
    <col min="13046" max="13046" width="11.5703125" style="17"/>
    <col min="13047" max="13047" width="20.140625" style="17" customWidth="1"/>
    <col min="13048" max="13048" width="22" style="17" customWidth="1"/>
    <col min="13049" max="13049" width="12.85546875" style="17" customWidth="1"/>
    <col min="13050" max="13050" width="17.5703125" style="17" customWidth="1"/>
    <col min="13051" max="13052" width="19.42578125" style="17" customWidth="1"/>
    <col min="13053" max="13054" width="16.28515625" style="17" customWidth="1"/>
    <col min="13055" max="13055" width="11.5703125" style="17"/>
    <col min="13056" max="13056" width="24.28515625" style="17" customWidth="1"/>
    <col min="13057" max="13057" width="14.28515625" style="17" customWidth="1"/>
    <col min="13058" max="13059" width="11.5703125" style="17" bestFit="1" customWidth="1"/>
    <col min="13060" max="13060" width="12.7109375" style="17" bestFit="1" customWidth="1"/>
    <col min="13061" max="13297" width="11.5703125" style="17"/>
    <col min="13298" max="13298" width="27" style="17" customWidth="1"/>
    <col min="13299" max="13299" width="32.42578125" style="17" customWidth="1"/>
    <col min="13300" max="13300" width="15.5703125" style="17" customWidth="1"/>
    <col min="13301" max="13301" width="7.28515625" style="17" customWidth="1"/>
    <col min="13302" max="13302" width="11.5703125" style="17"/>
    <col min="13303" max="13303" width="20.140625" style="17" customWidth="1"/>
    <col min="13304" max="13304" width="22" style="17" customWidth="1"/>
    <col min="13305" max="13305" width="12.85546875" style="17" customWidth="1"/>
    <col min="13306" max="13306" width="17.5703125" style="17" customWidth="1"/>
    <col min="13307" max="13308" width="19.42578125" style="17" customWidth="1"/>
    <col min="13309" max="13310" width="16.28515625" style="17" customWidth="1"/>
    <col min="13311" max="13311" width="11.5703125" style="17"/>
    <col min="13312" max="13312" width="24.28515625" style="17" customWidth="1"/>
    <col min="13313" max="13313" width="14.28515625" style="17" customWidth="1"/>
    <col min="13314" max="13315" width="11.5703125" style="17" bestFit="1" customWidth="1"/>
    <col min="13316" max="13316" width="12.7109375" style="17" bestFit="1" customWidth="1"/>
    <col min="13317" max="13553" width="11.5703125" style="17"/>
    <col min="13554" max="13554" width="27" style="17" customWidth="1"/>
    <col min="13555" max="13555" width="32.42578125" style="17" customWidth="1"/>
    <col min="13556" max="13556" width="15.5703125" style="17" customWidth="1"/>
    <col min="13557" max="13557" width="7.28515625" style="17" customWidth="1"/>
    <col min="13558" max="13558" width="11.5703125" style="17"/>
    <col min="13559" max="13559" width="20.140625" style="17" customWidth="1"/>
    <col min="13560" max="13560" width="22" style="17" customWidth="1"/>
    <col min="13561" max="13561" width="12.85546875" style="17" customWidth="1"/>
    <col min="13562" max="13562" width="17.5703125" style="17" customWidth="1"/>
    <col min="13563" max="13564" width="19.42578125" style="17" customWidth="1"/>
    <col min="13565" max="13566" width="16.28515625" style="17" customWidth="1"/>
    <col min="13567" max="13567" width="11.5703125" style="17"/>
    <col min="13568" max="13568" width="24.28515625" style="17" customWidth="1"/>
    <col min="13569" max="13569" width="14.28515625" style="17" customWidth="1"/>
    <col min="13570" max="13571" width="11.5703125" style="17" bestFit="1" customWidth="1"/>
    <col min="13572" max="13572" width="12.7109375" style="17" bestFit="1" customWidth="1"/>
    <col min="13573" max="13809" width="11.5703125" style="17"/>
    <col min="13810" max="13810" width="27" style="17" customWidth="1"/>
    <col min="13811" max="13811" width="32.42578125" style="17" customWidth="1"/>
    <col min="13812" max="13812" width="15.5703125" style="17" customWidth="1"/>
    <col min="13813" max="13813" width="7.28515625" style="17" customWidth="1"/>
    <col min="13814" max="13814" width="11.5703125" style="17"/>
    <col min="13815" max="13815" width="20.140625" style="17" customWidth="1"/>
    <col min="13816" max="13816" width="22" style="17" customWidth="1"/>
    <col min="13817" max="13817" width="12.85546875" style="17" customWidth="1"/>
    <col min="13818" max="13818" width="17.5703125" style="17" customWidth="1"/>
    <col min="13819" max="13820" width="19.42578125" style="17" customWidth="1"/>
    <col min="13821" max="13822" width="16.28515625" style="17" customWidth="1"/>
    <col min="13823" max="13823" width="11.5703125" style="17"/>
    <col min="13824" max="13824" width="24.28515625" style="17" customWidth="1"/>
    <col min="13825" max="13825" width="14.28515625" style="17" customWidth="1"/>
    <col min="13826" max="13827" width="11.5703125" style="17" bestFit="1" customWidth="1"/>
    <col min="13828" max="13828" width="12.7109375" style="17" bestFit="1" customWidth="1"/>
    <col min="13829" max="14065" width="11.5703125" style="17"/>
    <col min="14066" max="14066" width="27" style="17" customWidth="1"/>
    <col min="14067" max="14067" width="32.42578125" style="17" customWidth="1"/>
    <col min="14068" max="14068" width="15.5703125" style="17" customWidth="1"/>
    <col min="14069" max="14069" width="7.28515625" style="17" customWidth="1"/>
    <col min="14070" max="14070" width="11.5703125" style="17"/>
    <col min="14071" max="14071" width="20.140625" style="17" customWidth="1"/>
    <col min="14072" max="14072" width="22" style="17" customWidth="1"/>
    <col min="14073" max="14073" width="12.85546875" style="17" customWidth="1"/>
    <col min="14074" max="14074" width="17.5703125" style="17" customWidth="1"/>
    <col min="14075" max="14076" width="19.42578125" style="17" customWidth="1"/>
    <col min="14077" max="14078" width="16.28515625" style="17" customWidth="1"/>
    <col min="14079" max="14079" width="11.5703125" style="17"/>
    <col min="14080" max="14080" width="24.28515625" style="17" customWidth="1"/>
    <col min="14081" max="14081" width="14.28515625" style="17" customWidth="1"/>
    <col min="14082" max="14083" width="11.5703125" style="17" bestFit="1" customWidth="1"/>
    <col min="14084" max="14084" width="12.7109375" style="17" bestFit="1" customWidth="1"/>
    <col min="14085" max="14321" width="11.5703125" style="17"/>
    <col min="14322" max="14322" width="27" style="17" customWidth="1"/>
    <col min="14323" max="14323" width="32.42578125" style="17" customWidth="1"/>
    <col min="14324" max="14324" width="15.5703125" style="17" customWidth="1"/>
    <col min="14325" max="14325" width="7.28515625" style="17" customWidth="1"/>
    <col min="14326" max="14326" width="11.5703125" style="17"/>
    <col min="14327" max="14327" width="20.140625" style="17" customWidth="1"/>
    <col min="14328" max="14328" width="22" style="17" customWidth="1"/>
    <col min="14329" max="14329" width="12.85546875" style="17" customWidth="1"/>
    <col min="14330" max="14330" width="17.5703125" style="17" customWidth="1"/>
    <col min="14331" max="14332" width="19.42578125" style="17" customWidth="1"/>
    <col min="14333" max="14334" width="16.28515625" style="17" customWidth="1"/>
    <col min="14335" max="14335" width="11.5703125" style="17"/>
    <col min="14336" max="14336" width="24.28515625" style="17" customWidth="1"/>
    <col min="14337" max="14337" width="14.28515625" style="17" customWidth="1"/>
    <col min="14338" max="14339" width="11.5703125" style="17" bestFit="1" customWidth="1"/>
    <col min="14340" max="14340" width="12.7109375" style="17" bestFit="1" customWidth="1"/>
    <col min="14341" max="14577" width="11.5703125" style="17"/>
    <col min="14578" max="14578" width="27" style="17" customWidth="1"/>
    <col min="14579" max="14579" width="32.42578125" style="17" customWidth="1"/>
    <col min="14580" max="14580" width="15.5703125" style="17" customWidth="1"/>
    <col min="14581" max="14581" width="7.28515625" style="17" customWidth="1"/>
    <col min="14582" max="14582" width="11.5703125" style="17"/>
    <col min="14583" max="14583" width="20.140625" style="17" customWidth="1"/>
    <col min="14584" max="14584" width="22" style="17" customWidth="1"/>
    <col min="14585" max="14585" width="12.85546875" style="17" customWidth="1"/>
    <col min="14586" max="14586" width="17.5703125" style="17" customWidth="1"/>
    <col min="14587" max="14588" width="19.42578125" style="17" customWidth="1"/>
    <col min="14589" max="14590" width="16.28515625" style="17" customWidth="1"/>
    <col min="14591" max="14591" width="11.5703125" style="17"/>
    <col min="14592" max="14592" width="24.28515625" style="17" customWidth="1"/>
    <col min="14593" max="14593" width="14.28515625" style="17" customWidth="1"/>
    <col min="14594" max="14595" width="11.5703125" style="17" bestFit="1" customWidth="1"/>
    <col min="14596" max="14596" width="12.7109375" style="17" bestFit="1" customWidth="1"/>
    <col min="14597" max="14833" width="11.5703125" style="17"/>
    <col min="14834" max="14834" width="27" style="17" customWidth="1"/>
    <col min="14835" max="14835" width="32.42578125" style="17" customWidth="1"/>
    <col min="14836" max="14836" width="15.5703125" style="17" customWidth="1"/>
    <col min="14837" max="14837" width="7.28515625" style="17" customWidth="1"/>
    <col min="14838" max="14838" width="11.5703125" style="17"/>
    <col min="14839" max="14839" width="20.140625" style="17" customWidth="1"/>
    <col min="14840" max="14840" width="22" style="17" customWidth="1"/>
    <col min="14841" max="14841" width="12.85546875" style="17" customWidth="1"/>
    <col min="14842" max="14842" width="17.5703125" style="17" customWidth="1"/>
    <col min="14843" max="14844" width="19.42578125" style="17" customWidth="1"/>
    <col min="14845" max="14846" width="16.28515625" style="17" customWidth="1"/>
    <col min="14847" max="14847" width="11.5703125" style="17"/>
    <col min="14848" max="14848" width="24.28515625" style="17" customWidth="1"/>
    <col min="14849" max="14849" width="14.28515625" style="17" customWidth="1"/>
    <col min="14850" max="14851" width="11.5703125" style="17" bestFit="1" customWidth="1"/>
    <col min="14852" max="14852" width="12.7109375" style="17" bestFit="1" customWidth="1"/>
    <col min="14853" max="15089" width="11.5703125" style="17"/>
    <col min="15090" max="15090" width="27" style="17" customWidth="1"/>
    <col min="15091" max="15091" width="32.42578125" style="17" customWidth="1"/>
    <col min="15092" max="15092" width="15.5703125" style="17" customWidth="1"/>
    <col min="15093" max="15093" width="7.28515625" style="17" customWidth="1"/>
    <col min="15094" max="15094" width="11.5703125" style="17"/>
    <col min="15095" max="15095" width="20.140625" style="17" customWidth="1"/>
    <col min="15096" max="15096" width="22" style="17" customWidth="1"/>
    <col min="15097" max="15097" width="12.85546875" style="17" customWidth="1"/>
    <col min="15098" max="15098" width="17.5703125" style="17" customWidth="1"/>
    <col min="15099" max="15100" width="19.42578125" style="17" customWidth="1"/>
    <col min="15101" max="15102" width="16.28515625" style="17" customWidth="1"/>
    <col min="15103" max="15103" width="11.5703125" style="17"/>
    <col min="15104" max="15104" width="24.28515625" style="17" customWidth="1"/>
    <col min="15105" max="15105" width="14.28515625" style="17" customWidth="1"/>
    <col min="15106" max="15107" width="11.5703125" style="17" bestFit="1" customWidth="1"/>
    <col min="15108" max="15108" width="12.7109375" style="17" bestFit="1" customWidth="1"/>
    <col min="15109" max="15345" width="11.5703125" style="17"/>
    <col min="15346" max="15346" width="27" style="17" customWidth="1"/>
    <col min="15347" max="15347" width="32.42578125" style="17" customWidth="1"/>
    <col min="15348" max="15348" width="15.5703125" style="17" customWidth="1"/>
    <col min="15349" max="15349" width="7.28515625" style="17" customWidth="1"/>
    <col min="15350" max="15350" width="11.5703125" style="17"/>
    <col min="15351" max="15351" width="20.140625" style="17" customWidth="1"/>
    <col min="15352" max="15352" width="22" style="17" customWidth="1"/>
    <col min="15353" max="15353" width="12.85546875" style="17" customWidth="1"/>
    <col min="15354" max="15354" width="17.5703125" style="17" customWidth="1"/>
    <col min="15355" max="15356" width="19.42578125" style="17" customWidth="1"/>
    <col min="15357" max="15358" width="16.28515625" style="17" customWidth="1"/>
    <col min="15359" max="15359" width="11.5703125" style="17"/>
    <col min="15360" max="15360" width="24.28515625" style="17" customWidth="1"/>
    <col min="15361" max="15361" width="14.28515625" style="17" customWidth="1"/>
    <col min="15362" max="15363" width="11.5703125" style="17" bestFit="1" customWidth="1"/>
    <col min="15364" max="15364" width="12.7109375" style="17" bestFit="1" customWidth="1"/>
    <col min="15365" max="15601" width="11.5703125" style="17"/>
    <col min="15602" max="15602" width="27" style="17" customWidth="1"/>
    <col min="15603" max="15603" width="32.42578125" style="17" customWidth="1"/>
    <col min="15604" max="15604" width="15.5703125" style="17" customWidth="1"/>
    <col min="15605" max="15605" width="7.28515625" style="17" customWidth="1"/>
    <col min="15606" max="15606" width="11.5703125" style="17"/>
    <col min="15607" max="15607" width="20.140625" style="17" customWidth="1"/>
    <col min="15608" max="15608" width="22" style="17" customWidth="1"/>
    <col min="15609" max="15609" width="12.85546875" style="17" customWidth="1"/>
    <col min="15610" max="15610" width="17.5703125" style="17" customWidth="1"/>
    <col min="15611" max="15612" width="19.42578125" style="17" customWidth="1"/>
    <col min="15613" max="15614" width="16.28515625" style="17" customWidth="1"/>
    <col min="15615" max="15615" width="11.5703125" style="17"/>
    <col min="15616" max="15616" width="24.28515625" style="17" customWidth="1"/>
    <col min="15617" max="15617" width="14.28515625" style="17" customWidth="1"/>
    <col min="15618" max="15619" width="11.5703125" style="17" bestFit="1" customWidth="1"/>
    <col min="15620" max="15620" width="12.7109375" style="17" bestFit="1" customWidth="1"/>
    <col min="15621" max="15857" width="11.5703125" style="17"/>
    <col min="15858" max="15858" width="27" style="17" customWidth="1"/>
    <col min="15859" max="15859" width="32.42578125" style="17" customWidth="1"/>
    <col min="15860" max="15860" width="15.5703125" style="17" customWidth="1"/>
    <col min="15861" max="15861" width="7.28515625" style="17" customWidth="1"/>
    <col min="15862" max="15862" width="11.5703125" style="17"/>
    <col min="15863" max="15863" width="20.140625" style="17" customWidth="1"/>
    <col min="15864" max="15864" width="22" style="17" customWidth="1"/>
    <col min="15865" max="15865" width="12.85546875" style="17" customWidth="1"/>
    <col min="15866" max="15866" width="17.5703125" style="17" customWidth="1"/>
    <col min="15867" max="15868" width="19.42578125" style="17" customWidth="1"/>
    <col min="15869" max="15870" width="16.28515625" style="17" customWidth="1"/>
    <col min="15871" max="15871" width="11.5703125" style="17"/>
    <col min="15872" max="15872" width="24.28515625" style="17" customWidth="1"/>
    <col min="15873" max="15873" width="14.28515625" style="17" customWidth="1"/>
    <col min="15874" max="15875" width="11.5703125" style="17" bestFit="1" customWidth="1"/>
    <col min="15876" max="15876" width="12.7109375" style="17" bestFit="1" customWidth="1"/>
    <col min="15877" max="16113" width="11.5703125" style="17"/>
    <col min="16114" max="16114" width="27" style="17" customWidth="1"/>
    <col min="16115" max="16115" width="32.42578125" style="17" customWidth="1"/>
    <col min="16116" max="16116" width="15.5703125" style="17" customWidth="1"/>
    <col min="16117" max="16117" width="7.28515625" style="17" customWidth="1"/>
    <col min="16118" max="16118" width="11.5703125" style="17"/>
    <col min="16119" max="16119" width="20.140625" style="17" customWidth="1"/>
    <col min="16120" max="16120" width="22" style="17" customWidth="1"/>
    <col min="16121" max="16121" width="12.85546875" style="17" customWidth="1"/>
    <col min="16122" max="16122" width="17.5703125" style="17" customWidth="1"/>
    <col min="16123" max="16124" width="19.42578125" style="17" customWidth="1"/>
    <col min="16125" max="16126" width="16.28515625" style="17" customWidth="1"/>
    <col min="16127" max="16127" width="11.5703125" style="17"/>
    <col min="16128" max="16128" width="24.28515625" style="17" customWidth="1"/>
    <col min="16129" max="16129" width="14.28515625" style="17" customWidth="1"/>
    <col min="16130" max="16131" width="11.5703125" style="17" bestFit="1" customWidth="1"/>
    <col min="16132" max="16132" width="12.7109375" style="17" bestFit="1" customWidth="1"/>
    <col min="16133" max="16368" width="11.5703125" style="17"/>
    <col min="16369" max="16369" width="11.42578125" style="17" customWidth="1"/>
    <col min="16370" max="16384" width="11.5703125" style="17"/>
  </cols>
  <sheetData>
    <row r="1" spans="1:9" ht="27.75" x14ac:dyDescent="0.4">
      <c r="A1" s="16" t="s">
        <v>560</v>
      </c>
    </row>
    <row r="3" spans="1:9" ht="15.75" thickBot="1" x14ac:dyDescent="0.25">
      <c r="A3" s="121"/>
      <c r="B3" s="126"/>
    </row>
    <row r="4" spans="1:9" ht="20.25" x14ac:dyDescent="0.3">
      <c r="A4" s="133" t="s">
        <v>209</v>
      </c>
      <c r="B4" s="134"/>
      <c r="C4" s="134"/>
      <c r="D4" s="134"/>
      <c r="E4" s="134"/>
      <c r="F4" s="134"/>
      <c r="G4" s="134"/>
      <c r="H4" s="134"/>
      <c r="I4" s="165"/>
    </row>
    <row r="5" spans="1:9" ht="45" customHeight="1" thickBot="1" x14ac:dyDescent="0.25">
      <c r="A5" s="104"/>
    </row>
    <row r="6" spans="1:9" ht="28.5" thickBot="1" x14ac:dyDescent="0.45">
      <c r="A6" s="505">
        <v>2024</v>
      </c>
      <c r="B6" s="138" t="s">
        <v>488</v>
      </c>
      <c r="C6" s="139"/>
      <c r="D6" s="140"/>
      <c r="E6" s="141" t="s">
        <v>489</v>
      </c>
      <c r="F6" s="140"/>
      <c r="G6" s="142" t="s">
        <v>212</v>
      </c>
    </row>
    <row r="7" spans="1:9" ht="18.75" thickBot="1" x14ac:dyDescent="0.3">
      <c r="A7" s="104"/>
      <c r="B7" s="143" t="s">
        <v>214</v>
      </c>
      <c r="C7" s="144" t="s">
        <v>215</v>
      </c>
      <c r="D7" s="146" t="s">
        <v>216</v>
      </c>
      <c r="E7" s="143" t="s">
        <v>214</v>
      </c>
      <c r="F7" s="147" t="s">
        <v>217</v>
      </c>
      <c r="G7" s="147" t="s">
        <v>212</v>
      </c>
    </row>
    <row r="8" spans="1:9" ht="27.75" thickBot="1" x14ac:dyDescent="0.35">
      <c r="A8" s="148" t="s">
        <v>567</v>
      </c>
      <c r="B8" s="506">
        <f>19796.21-C8-D8</f>
        <v>19398.031648</v>
      </c>
      <c r="C8" s="507">
        <f>28.24*1.0846</f>
        <v>30.629103999999998</v>
      </c>
      <c r="D8" s="507">
        <f>28.24*1.0846*D17</f>
        <v>367.54924799999998</v>
      </c>
      <c r="E8" s="149">
        <v>11118.42</v>
      </c>
      <c r="F8" s="508"/>
      <c r="G8" s="509">
        <f>SUM(B8:F8)</f>
        <v>30914.629999999997</v>
      </c>
      <c r="H8" s="105"/>
    </row>
    <row r="9" spans="1:9" ht="15" thickBot="1" x14ac:dyDescent="0.25">
      <c r="A9" s="151" t="s">
        <v>220</v>
      </c>
      <c r="B9" s="152">
        <v>310</v>
      </c>
      <c r="C9" s="510"/>
      <c r="D9" s="511"/>
      <c r="E9" s="153">
        <v>172</v>
      </c>
      <c r="F9" s="512"/>
      <c r="G9" s="513">
        <f>SUM(B9:F9)</f>
        <v>482</v>
      </c>
      <c r="H9" s="105"/>
    </row>
    <row r="10" spans="1:9" ht="15" thickBot="1" x14ac:dyDescent="0.25">
      <c r="A10" s="104" t="s">
        <v>222</v>
      </c>
      <c r="B10" s="154">
        <v>301</v>
      </c>
      <c r="C10" s="514"/>
      <c r="D10" s="515"/>
      <c r="E10" s="155">
        <v>172</v>
      </c>
      <c r="F10" s="516"/>
      <c r="G10" s="513">
        <f>SUM(B10:F10)</f>
        <v>473</v>
      </c>
      <c r="H10" s="105"/>
    </row>
    <row r="11" spans="1:9" ht="18.75" thickBot="1" x14ac:dyDescent="0.3">
      <c r="A11" s="156" t="s">
        <v>186</v>
      </c>
      <c r="B11" s="157">
        <f>SUM(B9:B10)</f>
        <v>611</v>
      </c>
      <c r="C11" s="68">
        <f t="shared" ref="C11:F11" si="0">SUM(C9:C10)</f>
        <v>0</v>
      </c>
      <c r="D11" s="68">
        <f t="shared" si="0"/>
        <v>0</v>
      </c>
      <c r="E11" s="157">
        <f t="shared" si="0"/>
        <v>344</v>
      </c>
      <c r="F11" s="517">
        <f t="shared" si="0"/>
        <v>0</v>
      </c>
      <c r="G11" s="518">
        <f>SUM(B11:F11)</f>
        <v>955</v>
      </c>
      <c r="H11" s="105"/>
    </row>
    <row r="12" spans="1:9" x14ac:dyDescent="0.2">
      <c r="A12" s="104"/>
      <c r="B12" s="17" t="s">
        <v>561</v>
      </c>
      <c r="E12" s="17" t="s">
        <v>490</v>
      </c>
      <c r="H12" s="105"/>
    </row>
    <row r="13" spans="1:9" ht="18.75" thickBot="1" x14ac:dyDescent="0.3">
      <c r="A13" s="158" t="s">
        <v>226</v>
      </c>
      <c r="H13" s="105"/>
    </row>
    <row r="14" spans="1:9" ht="18.75" thickBot="1" x14ac:dyDescent="0.3">
      <c r="A14" s="158"/>
      <c r="B14" s="143" t="s">
        <v>214</v>
      </c>
      <c r="C14" s="144" t="s">
        <v>563</v>
      </c>
      <c r="D14" s="146" t="s">
        <v>216</v>
      </c>
      <c r="E14" s="143" t="s">
        <v>214</v>
      </c>
      <c r="F14" s="147" t="s">
        <v>217</v>
      </c>
      <c r="G14" s="147" t="s">
        <v>212</v>
      </c>
      <c r="H14" s="105"/>
    </row>
    <row r="15" spans="1:9" ht="18.75" thickBot="1" x14ac:dyDescent="0.3">
      <c r="A15" s="152" t="s">
        <v>229</v>
      </c>
      <c r="B15" s="159">
        <v>298</v>
      </c>
      <c r="C15" s="159">
        <v>1</v>
      </c>
      <c r="D15" s="159">
        <v>12</v>
      </c>
      <c r="E15" s="159">
        <v>170</v>
      </c>
      <c r="F15" s="159">
        <v>2</v>
      </c>
      <c r="G15" s="150">
        <f>SUM(B15:F15)</f>
        <v>483</v>
      </c>
      <c r="H15" s="105"/>
    </row>
    <row r="16" spans="1:9" ht="18.75" thickBot="1" x14ac:dyDescent="0.3">
      <c r="A16" s="160" t="s">
        <v>231</v>
      </c>
      <c r="B16" s="161">
        <v>298</v>
      </c>
      <c r="C16" s="161"/>
      <c r="D16" s="161"/>
      <c r="E16" s="161">
        <v>170</v>
      </c>
      <c r="F16" s="161">
        <v>2</v>
      </c>
      <c r="G16" s="150">
        <f>SUM(B16:F16)</f>
        <v>470</v>
      </c>
      <c r="H16" s="105"/>
    </row>
    <row r="17" spans="1:8" ht="18.75" thickBot="1" x14ac:dyDescent="0.3">
      <c r="A17" s="156"/>
      <c r="B17" s="162">
        <f>+B16+B15</f>
        <v>596</v>
      </c>
      <c r="C17" s="162">
        <v>1</v>
      </c>
      <c r="D17" s="162">
        <v>12</v>
      </c>
      <c r="E17" s="519">
        <f>SUM(E15:F16)</f>
        <v>344</v>
      </c>
      <c r="F17" s="520"/>
      <c r="G17" s="150">
        <f>SUM(B17:F17)</f>
        <v>953</v>
      </c>
      <c r="H17" s="105"/>
    </row>
    <row r="18" spans="1:8" ht="17.25" thickTop="1" thickBot="1" x14ac:dyDescent="0.3">
      <c r="A18" s="151"/>
      <c r="B18" s="165"/>
      <c r="C18" s="165"/>
      <c r="D18" s="521" t="s">
        <v>562</v>
      </c>
      <c r="E18" s="522"/>
      <c r="F18" s="523"/>
      <c r="G18" s="524"/>
      <c r="H18" s="105"/>
    </row>
    <row r="19" spans="1:8" ht="24.75" thickTop="1" thickBot="1" x14ac:dyDescent="0.4">
      <c r="A19" s="158" t="s">
        <v>491</v>
      </c>
      <c r="H19" s="105"/>
    </row>
    <row r="20" spans="1:8" ht="13.5" thickBot="1" x14ac:dyDescent="0.25">
      <c r="A20" s="156" t="s">
        <v>565</v>
      </c>
      <c r="B20" s="166">
        <f>+$B8/($B9+$B10)*(B15+B16)</f>
        <v>18921.811558441899</v>
      </c>
      <c r="C20" s="166">
        <f t="shared" ref="C20" si="1">+$B8/($B9+$B10)*(C15+C16)</f>
        <v>31.748005970540099</v>
      </c>
      <c r="D20" s="166">
        <f>+$B8/($B9+$B10)*(D15+D16)</f>
        <v>380.97607164648116</v>
      </c>
      <c r="E20" s="166">
        <f>+$E8/($E9+$E10+F15+F16)*(E15+E16)</f>
        <v>10862.824137931035</v>
      </c>
      <c r="F20" s="167">
        <f>+$E8/($E9+$E10+F15+F16)*(F15+F16)</f>
        <v>127.79793103448276</v>
      </c>
      <c r="G20" s="168">
        <f>SUM(B20:F20)</f>
        <v>30325.157705024438</v>
      </c>
      <c r="H20" s="105"/>
    </row>
    <row r="21" spans="1:8" x14ac:dyDescent="0.2">
      <c r="A21" s="104"/>
      <c r="H21" s="105"/>
    </row>
    <row r="22" spans="1:8" x14ac:dyDescent="0.2">
      <c r="A22" s="104"/>
      <c r="H22" s="105"/>
    </row>
    <row r="23" spans="1:8" ht="16.5" thickBot="1" x14ac:dyDescent="0.3">
      <c r="A23" s="734" t="s">
        <v>564</v>
      </c>
      <c r="B23" s="735"/>
      <c r="C23" s="735"/>
      <c r="D23" s="735"/>
      <c r="F23" s="17" t="s">
        <v>239</v>
      </c>
      <c r="H23" s="105"/>
    </row>
    <row r="24" spans="1:8" ht="27" thickBot="1" x14ac:dyDescent="0.45">
      <c r="A24" s="104"/>
      <c r="B24" s="169" t="s">
        <v>150</v>
      </c>
      <c r="C24" s="170"/>
      <c r="D24" s="170"/>
      <c r="E24" s="171" t="s">
        <v>151</v>
      </c>
      <c r="F24" s="172"/>
      <c r="G24" s="173" t="s">
        <v>212</v>
      </c>
      <c r="H24" s="105"/>
    </row>
    <row r="25" spans="1:8" ht="18.75" thickBot="1" x14ac:dyDescent="0.3">
      <c r="A25" s="104"/>
      <c r="B25" s="143" t="s">
        <v>214</v>
      </c>
      <c r="C25" s="144" t="s">
        <v>563</v>
      </c>
      <c r="D25" s="145" t="s">
        <v>216</v>
      </c>
      <c r="E25" s="143" t="s">
        <v>214</v>
      </c>
      <c r="F25" s="147" t="s">
        <v>217</v>
      </c>
      <c r="G25" s="174" t="s">
        <v>212</v>
      </c>
      <c r="H25" s="105"/>
    </row>
    <row r="26" spans="1:8" ht="24" thickBot="1" x14ac:dyDescent="0.4">
      <c r="A26" s="175" t="s">
        <v>242</v>
      </c>
      <c r="B26" s="176">
        <v>298</v>
      </c>
      <c r="C26" s="139"/>
      <c r="D26" s="139"/>
      <c r="E26" s="177">
        <v>170</v>
      </c>
      <c r="F26" s="140"/>
      <c r="G26" s="178">
        <f>SUM(B26:F26)</f>
        <v>468</v>
      </c>
      <c r="H26" s="179" t="s">
        <v>243</v>
      </c>
    </row>
    <row r="27" spans="1:8" ht="13.5" thickBot="1" x14ac:dyDescent="0.25">
      <c r="A27" s="104"/>
      <c r="E27" s="104"/>
      <c r="F27" s="105"/>
      <c r="H27" s="105"/>
    </row>
    <row r="28" spans="1:8" ht="24" thickBot="1" x14ac:dyDescent="0.4">
      <c r="A28" s="175" t="s">
        <v>244</v>
      </c>
      <c r="B28" s="157"/>
      <c r="C28" s="180"/>
      <c r="D28" s="139"/>
      <c r="E28" s="67"/>
      <c r="F28" s="181">
        <v>2</v>
      </c>
      <c r="G28" s="178">
        <f>SUM(B28:F28)</f>
        <v>2</v>
      </c>
      <c r="H28" s="179" t="s">
        <v>243</v>
      </c>
    </row>
    <row r="29" spans="1:8" ht="24" thickBot="1" x14ac:dyDescent="0.4">
      <c r="A29" s="175" t="s">
        <v>492</v>
      </c>
      <c r="B29" s="182"/>
      <c r="C29" s="176">
        <v>1</v>
      </c>
      <c r="D29" s="139"/>
      <c r="E29" s="183"/>
      <c r="F29" s="184"/>
      <c r="G29" s="178">
        <f>SUM(B29:F29)</f>
        <v>1</v>
      </c>
      <c r="H29" s="525" t="s">
        <v>246</v>
      </c>
    </row>
    <row r="30" spans="1:8" ht="24" thickBot="1" x14ac:dyDescent="0.4">
      <c r="A30" s="175" t="s">
        <v>245</v>
      </c>
      <c r="B30" s="139"/>
      <c r="C30" s="139"/>
      <c r="D30" s="185">
        <v>12</v>
      </c>
      <c r="E30" s="186"/>
      <c r="F30" s="140"/>
      <c r="G30" s="178">
        <f>SUM(B30:F30)</f>
        <v>12</v>
      </c>
      <c r="H30" s="525" t="s">
        <v>246</v>
      </c>
    </row>
    <row r="31" spans="1:8" x14ac:dyDescent="0.2">
      <c r="A31" s="104"/>
      <c r="H31" s="105"/>
    </row>
    <row r="32" spans="1:8" x14ac:dyDescent="0.2">
      <c r="A32" s="104"/>
      <c r="H32" s="105"/>
    </row>
    <row r="33" spans="1:8" ht="18.75" thickBot="1" x14ac:dyDescent="0.3">
      <c r="A33" s="158" t="s">
        <v>247</v>
      </c>
      <c r="H33" s="105"/>
    </row>
    <row r="34" spans="1:8" ht="27" thickBot="1" x14ac:dyDescent="0.45">
      <c r="A34" s="158"/>
      <c r="B34" s="138" t="s">
        <v>150</v>
      </c>
      <c r="C34" s="139"/>
      <c r="D34" s="140"/>
      <c r="E34" s="141" t="s">
        <v>151</v>
      </c>
      <c r="F34" s="140"/>
      <c r="G34" s="142" t="s">
        <v>212</v>
      </c>
      <c r="H34" s="105"/>
    </row>
    <row r="35" spans="1:8" ht="32.25" thickBot="1" x14ac:dyDescent="0.3">
      <c r="A35" s="104"/>
      <c r="B35" s="526" t="s">
        <v>214</v>
      </c>
      <c r="C35" s="527" t="s">
        <v>493</v>
      </c>
      <c r="D35" s="528" t="s">
        <v>216</v>
      </c>
      <c r="E35" s="526" t="s">
        <v>214</v>
      </c>
      <c r="F35" s="529" t="s">
        <v>494</v>
      </c>
      <c r="G35" s="174" t="s">
        <v>212</v>
      </c>
      <c r="H35" s="105"/>
    </row>
    <row r="36" spans="1:8" ht="24" thickBot="1" x14ac:dyDescent="0.4">
      <c r="A36" s="188" t="s">
        <v>242</v>
      </c>
      <c r="B36" s="530">
        <f>+B8/B17*(B15+B16)</f>
        <v>19398.031648</v>
      </c>
      <c r="C36" s="531"/>
      <c r="D36" s="531"/>
      <c r="E36" s="530">
        <f>+E8/E17*(E15+E16)</f>
        <v>10989.136046511629</v>
      </c>
      <c r="F36" s="531"/>
      <c r="G36" s="532">
        <f>SUM(B36:F36)</f>
        <v>30387.167694511627</v>
      </c>
      <c r="H36" s="105"/>
    </row>
    <row r="37" spans="1:8" ht="13.5" thickBot="1" x14ac:dyDescent="0.25">
      <c r="A37" s="187"/>
      <c r="B37" s="533"/>
      <c r="C37" s="533"/>
      <c r="D37" s="533"/>
      <c r="E37" s="533"/>
      <c r="F37" s="533"/>
      <c r="G37" s="126"/>
      <c r="H37" s="105"/>
    </row>
    <row r="38" spans="1:8" ht="24" thickBot="1" x14ac:dyDescent="0.4">
      <c r="A38" s="188" t="s">
        <v>244</v>
      </c>
      <c r="B38" s="534"/>
      <c r="C38" s="535"/>
      <c r="D38" s="535"/>
      <c r="E38" s="534"/>
      <c r="F38" s="530">
        <f>+E8/E17*(F15+F16)</f>
        <v>129.28395348837211</v>
      </c>
      <c r="G38" s="532">
        <f>SUM(B38:F38)</f>
        <v>129.28395348837211</v>
      </c>
      <c r="H38" s="105"/>
    </row>
    <row r="39" spans="1:8" ht="13.5" thickBot="1" x14ac:dyDescent="0.25">
      <c r="A39" s="187"/>
      <c r="B39" s="533"/>
      <c r="C39" s="533"/>
      <c r="D39" s="533"/>
      <c r="E39" s="533"/>
      <c r="F39" s="533"/>
      <c r="G39" s="126"/>
      <c r="H39" s="105"/>
    </row>
    <row r="40" spans="1:8" ht="24.75" thickTop="1" thickBot="1" x14ac:dyDescent="0.4">
      <c r="A40" s="188" t="s">
        <v>495</v>
      </c>
      <c r="B40" s="534"/>
      <c r="C40" s="536">
        <f>+C8</f>
        <v>30.629103999999998</v>
      </c>
      <c r="D40" s="537"/>
      <c r="E40" s="534"/>
      <c r="F40" s="538"/>
      <c r="G40" s="532">
        <f>SUM(B40:F40)</f>
        <v>30.629103999999998</v>
      </c>
      <c r="H40" s="105"/>
    </row>
    <row r="41" spans="1:8" ht="24" thickBot="1" x14ac:dyDescent="0.4">
      <c r="A41" s="188" t="s">
        <v>245</v>
      </c>
      <c r="B41" s="539"/>
      <c r="C41" s="539"/>
      <c r="D41" s="536">
        <f>+D8</f>
        <v>367.54924799999998</v>
      </c>
      <c r="E41" s="539"/>
      <c r="F41" s="539"/>
      <c r="G41" s="532">
        <f>SUM(B41:F41)</f>
        <v>367.54924799999998</v>
      </c>
      <c r="H41" s="105"/>
    </row>
    <row r="42" spans="1:8" ht="24" thickBot="1" x14ac:dyDescent="0.4">
      <c r="A42" s="188" t="s">
        <v>212</v>
      </c>
      <c r="B42" s="539"/>
      <c r="C42" s="539"/>
      <c r="D42" s="540"/>
      <c r="E42" s="539"/>
      <c r="F42" s="539"/>
      <c r="G42" s="541">
        <f>SUM(G36:G41)</f>
        <v>30914.629999999997</v>
      </c>
      <c r="H42" s="120"/>
    </row>
    <row r="44" spans="1:8" ht="13.5" thickBot="1" x14ac:dyDescent="0.25"/>
    <row r="45" spans="1:8" ht="55.5" thickBot="1" x14ac:dyDescent="0.35">
      <c r="A45" s="542" t="s">
        <v>566</v>
      </c>
      <c r="B45" s="543">
        <f>+B36/B26</f>
        <v>65.094065932885911</v>
      </c>
      <c r="C45" s="544"/>
      <c r="D45" s="545"/>
      <c r="E45" s="546">
        <f>+E36/E26</f>
        <v>64.641976744186053</v>
      </c>
    </row>
  </sheetData>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7</vt:i4>
      </vt:variant>
    </vt:vector>
  </HeadingPairs>
  <TitlesOfParts>
    <vt:vector size="16" baseType="lpstr">
      <vt:lpstr>3_1 postes budgétaires</vt:lpstr>
      <vt:lpstr>3_2 structure comptes</vt:lpstr>
      <vt:lpstr>3_3  INDICATEURS</vt:lpstr>
      <vt:lpstr>3_4 calcul prix ECS </vt:lpstr>
      <vt:lpstr>3_5 calcul prix EF</vt:lpstr>
      <vt:lpstr>3_6 Répartition énergies</vt:lpstr>
      <vt:lpstr>3_7 REPARTcont Hygiène sécurité</vt:lpstr>
      <vt:lpstr>3_8 refacturation spécifiques</vt:lpstr>
      <vt:lpstr>3_9 repart  cpt EAU </vt:lpstr>
      <vt:lpstr>'3_5 calcul prix EF'!Impression_des_titres</vt:lpstr>
      <vt:lpstr>'3_2 structure comptes'!Zone_d_impression</vt:lpstr>
      <vt:lpstr>'3_3  INDICATEURS'!Zone_d_impression</vt:lpstr>
      <vt:lpstr>'3_5 calcul prix EF'!Zone_d_impression</vt:lpstr>
      <vt:lpstr>'3_6 Répartition énergies'!Zone_d_impression</vt:lpstr>
      <vt:lpstr>'3_7 REPARTcont Hygiène sécurité'!Zone_d_impression</vt:lpstr>
      <vt:lpstr>'3_9 repart  cpt EAU '!Zone_d_impression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BESANCON Christian</dc:creator>
  <cp:lastModifiedBy>Jean-François BONNAUD</cp:lastModifiedBy>
  <cp:lastPrinted>2021-05-31T10:19:40Z</cp:lastPrinted>
  <dcterms:created xsi:type="dcterms:W3CDTF">2021-04-05T08:18:02Z</dcterms:created>
  <dcterms:modified xsi:type="dcterms:W3CDTF">2024-11-30T10:26:20Z</dcterms:modified>
</cp:coreProperties>
</file>